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opportunityaustin.sharepoint.com/sites/EconomicDevelopment/Shared Documents/Research/Indicators/Economic Indicators/Spreadsheets for Web Site/"/>
    </mc:Choice>
  </mc:AlternateContent>
  <xr:revisionPtr revIDLastSave="1965" documentId="13_ncr:1_{A08F0761-BE06-4323-A394-6E26058BCD3E}" xr6:coauthVersionLast="47" xr6:coauthVersionMax="47" xr10:uidLastSave="{F412D0E4-0503-4D04-A8B1-B31FADBD7A71}"/>
  <bookViews>
    <workbookView xWindow="-120" yWindow="-120" windowWidth="29040" windowHeight="15720" xr2:uid="{00000000-000D-0000-FFFF-FFFF00000000}"/>
  </bookViews>
  <sheets>
    <sheet name="ABIA Passenger &amp; Cargo Activity" sheetId="1" r:id="rId1"/>
    <sheet name="Passenger Activity Comparison" sheetId="2" r:id="rId2"/>
    <sheet name="Annual" sheetId="9" r:id="rId3"/>
    <sheet name="Annual % Ch" sheetId="4" r:id="rId4"/>
    <sheet name="Monthly" sheetId="7" r:id="rId5"/>
    <sheet name="Monthly % Ch" sheetId="5" r:id="rId6"/>
    <sheet name="ABIA Pass w Through" sheetId="11" r:id="rId7"/>
  </sheets>
  <definedNames>
    <definedName name="_xlnm.Print_Area" localSheetId="6">'ABIA Pass w Through'!$B$7:$N$137</definedName>
    <definedName name="_xlnm.Print_Area" localSheetId="0">'ABIA Passenger &amp; Cargo Activity'!$B$7:$Z$351</definedName>
    <definedName name="_xlnm.Print_Area" localSheetId="1">'Passenger Activity Comparison'!$A$8:$I$352</definedName>
    <definedName name="_xlnm.Print_Titles" localSheetId="6">'ABIA Pass w Through'!$A:$A,'ABIA Pass w Through'!$1:$6</definedName>
    <definedName name="_xlnm.Print_Titles" localSheetId="0">'ABIA Passenger &amp; Cargo Activity'!$A:$A,'ABIA Passenger &amp; Cargo Activity'!$1:$6</definedName>
    <definedName name="_xlnm.Print_Titles" localSheetId="1">'Passenger Activity Comparison'!$1:$7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35" i="1" l="1"/>
  <c r="G346" i="2"/>
  <c r="F346" i="2"/>
  <c r="C346" i="2"/>
  <c r="B346" i="2"/>
  <c r="I345" i="2"/>
  <c r="I346" i="2"/>
  <c r="H345" i="2"/>
  <c r="H346" i="2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B35" i="1"/>
  <c r="B34" i="1"/>
  <c r="B33" i="1"/>
  <c r="H344" i="2"/>
  <c r="I344" i="2"/>
  <c r="C345" i="2"/>
  <c r="B345" i="2"/>
  <c r="H343" i="2" l="1"/>
  <c r="I343" i="2"/>
  <c r="C344" i="2"/>
  <c r="B344" i="2"/>
  <c r="I342" i="2"/>
  <c r="H342" i="2"/>
  <c r="C343" i="2"/>
  <c r="B343" i="2"/>
  <c r="I341" i="2"/>
  <c r="H341" i="2"/>
  <c r="C342" i="2"/>
  <c r="B342" i="2"/>
  <c r="B12" i="1"/>
  <c r="C341" i="2"/>
  <c r="B341" i="2"/>
  <c r="C340" i="2"/>
  <c r="B340" i="2"/>
  <c r="I340" i="2"/>
  <c r="H340" i="2"/>
  <c r="E32" i="2"/>
  <c r="D32" i="2"/>
  <c r="D35" i="2"/>
  <c r="E35" i="2"/>
  <c r="D34" i="2"/>
  <c r="E34" i="2"/>
  <c r="I336" i="2"/>
  <c r="I337" i="2"/>
  <c r="I338" i="2"/>
  <c r="I339" i="2"/>
  <c r="H336" i="2"/>
  <c r="H337" i="2"/>
  <c r="H338" i="2"/>
  <c r="H339" i="2"/>
  <c r="C337" i="2"/>
  <c r="C338" i="2"/>
  <c r="C339" i="2"/>
  <c r="B337" i="2"/>
  <c r="B338" i="2"/>
  <c r="B339" i="2"/>
  <c r="I334" i="2"/>
  <c r="I335" i="2"/>
  <c r="H334" i="2"/>
  <c r="H335" i="2"/>
  <c r="C334" i="2"/>
  <c r="C335" i="2"/>
  <c r="C336" i="2"/>
  <c r="B334" i="2"/>
  <c r="B335" i="2"/>
  <c r="B336" i="2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B31" i="1"/>
  <c r="H332" i="2"/>
  <c r="I332" i="2"/>
  <c r="H333" i="2"/>
  <c r="I333" i="2"/>
  <c r="B332" i="2"/>
  <c r="C332" i="2"/>
  <c r="B333" i="2"/>
  <c r="C333" i="2"/>
  <c r="H331" i="2"/>
  <c r="I331" i="2"/>
  <c r="B331" i="2"/>
  <c r="C331" i="2"/>
  <c r="H329" i="2"/>
  <c r="I329" i="2"/>
  <c r="H330" i="2"/>
  <c r="I330" i="2"/>
  <c r="B329" i="2"/>
  <c r="C329" i="2"/>
  <c r="B330" i="2"/>
  <c r="C330" i="2"/>
  <c r="H328" i="2"/>
  <c r="I328" i="2"/>
  <c r="B328" i="2"/>
  <c r="C328" i="2"/>
  <c r="F344" i="2" l="1"/>
  <c r="G344" i="2"/>
  <c r="F345" i="2"/>
  <c r="G338" i="2"/>
  <c r="G345" i="2"/>
  <c r="F343" i="2"/>
  <c r="F338" i="2"/>
  <c r="G343" i="2"/>
  <c r="G342" i="2"/>
  <c r="F339" i="2"/>
  <c r="F341" i="2"/>
  <c r="G341" i="2"/>
  <c r="F335" i="2"/>
  <c r="G339" i="2"/>
  <c r="F342" i="2"/>
  <c r="F337" i="2"/>
  <c r="C35" i="2"/>
  <c r="B35" i="2"/>
  <c r="F334" i="2"/>
  <c r="F340" i="2"/>
  <c r="G337" i="2"/>
  <c r="G340" i="2"/>
  <c r="G335" i="2"/>
  <c r="G336" i="2"/>
  <c r="G334" i="2"/>
  <c r="F336" i="2"/>
  <c r="G333" i="2"/>
  <c r="F333" i="2"/>
  <c r="F332" i="2"/>
  <c r="G332" i="2"/>
  <c r="F331" i="2"/>
  <c r="G331" i="2"/>
  <c r="G330" i="2"/>
  <c r="F330" i="2"/>
  <c r="F329" i="2"/>
  <c r="G329" i="2"/>
  <c r="H327" i="2"/>
  <c r="I327" i="2"/>
  <c r="B327" i="2"/>
  <c r="F328" i="2" s="1"/>
  <c r="C327" i="2"/>
  <c r="G328" i="2" s="1"/>
  <c r="H326" i="2"/>
  <c r="I326" i="2"/>
  <c r="B326" i="2"/>
  <c r="C326" i="2"/>
  <c r="D31" i="2"/>
  <c r="H31" i="2" s="1"/>
  <c r="E31" i="2"/>
  <c r="I31" i="2" s="1"/>
  <c r="H323" i="2"/>
  <c r="I323" i="2"/>
  <c r="H324" i="2"/>
  <c r="I324" i="2"/>
  <c r="H325" i="2"/>
  <c r="I325" i="2"/>
  <c r="B323" i="2"/>
  <c r="C323" i="2"/>
  <c r="B324" i="2"/>
  <c r="C324" i="2"/>
  <c r="B325" i="2"/>
  <c r="C325" i="2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B30" i="1"/>
  <c r="H320" i="2"/>
  <c r="I320" i="2"/>
  <c r="H321" i="2"/>
  <c r="I321" i="2"/>
  <c r="H322" i="2"/>
  <c r="I322" i="2"/>
  <c r="B320" i="2"/>
  <c r="C320" i="2"/>
  <c r="B321" i="2"/>
  <c r="C321" i="2"/>
  <c r="B322" i="2"/>
  <c r="C322" i="2"/>
  <c r="H319" i="2"/>
  <c r="I319" i="2"/>
  <c r="B319" i="2"/>
  <c r="C319" i="2"/>
  <c r="I32" i="2" l="1"/>
  <c r="H32" i="2"/>
  <c r="B34" i="2"/>
  <c r="C34" i="2"/>
  <c r="C32" i="2"/>
  <c r="B32" i="2"/>
  <c r="F327" i="2"/>
  <c r="G327" i="2"/>
  <c r="G326" i="2"/>
  <c r="F326" i="2"/>
  <c r="G324" i="2"/>
  <c r="F324" i="2"/>
  <c r="G325" i="2"/>
  <c r="G323" i="2"/>
  <c r="F325" i="2"/>
  <c r="F323" i="2"/>
  <c r="F321" i="2"/>
  <c r="F322" i="2"/>
  <c r="G320" i="2"/>
  <c r="G321" i="2"/>
  <c r="G322" i="2"/>
  <c r="F320" i="2"/>
  <c r="H217" i="2"/>
  <c r="I217" i="2"/>
  <c r="H218" i="2"/>
  <c r="I218" i="2"/>
  <c r="H219" i="2"/>
  <c r="I219" i="2"/>
  <c r="H220" i="2"/>
  <c r="I220" i="2"/>
  <c r="H221" i="2"/>
  <c r="I221" i="2"/>
  <c r="H222" i="2"/>
  <c r="I222" i="2"/>
  <c r="H223" i="2"/>
  <c r="I223" i="2"/>
  <c r="H224" i="2"/>
  <c r="I224" i="2"/>
  <c r="H225" i="2"/>
  <c r="I225" i="2"/>
  <c r="H226" i="2"/>
  <c r="I226" i="2"/>
  <c r="H227" i="2"/>
  <c r="I227" i="2"/>
  <c r="H228" i="2"/>
  <c r="I228" i="2"/>
  <c r="H229" i="2"/>
  <c r="I229" i="2"/>
  <c r="H230" i="2"/>
  <c r="I230" i="2"/>
  <c r="H231" i="2"/>
  <c r="I231" i="2"/>
  <c r="H232" i="2"/>
  <c r="I232" i="2"/>
  <c r="H233" i="2"/>
  <c r="I233" i="2"/>
  <c r="H234" i="2"/>
  <c r="I234" i="2"/>
  <c r="H235" i="2"/>
  <c r="I235" i="2"/>
  <c r="H236" i="2"/>
  <c r="I236" i="2"/>
  <c r="H237" i="2"/>
  <c r="I237" i="2"/>
  <c r="H238" i="2"/>
  <c r="I238" i="2"/>
  <c r="H239" i="2"/>
  <c r="I239" i="2"/>
  <c r="H240" i="2"/>
  <c r="I240" i="2"/>
  <c r="H241" i="2"/>
  <c r="I241" i="2"/>
  <c r="H242" i="2"/>
  <c r="I242" i="2"/>
  <c r="H243" i="2"/>
  <c r="I243" i="2"/>
  <c r="H244" i="2"/>
  <c r="I244" i="2"/>
  <c r="H245" i="2"/>
  <c r="I245" i="2"/>
  <c r="H246" i="2"/>
  <c r="I246" i="2"/>
  <c r="H247" i="2"/>
  <c r="I247" i="2"/>
  <c r="H248" i="2"/>
  <c r="I248" i="2"/>
  <c r="H249" i="2"/>
  <c r="I249" i="2"/>
  <c r="H250" i="2"/>
  <c r="I250" i="2"/>
  <c r="H251" i="2"/>
  <c r="I251" i="2"/>
  <c r="H252" i="2"/>
  <c r="I252" i="2"/>
  <c r="H253" i="2"/>
  <c r="I253" i="2"/>
  <c r="H254" i="2"/>
  <c r="I254" i="2"/>
  <c r="H255" i="2"/>
  <c r="I255" i="2"/>
  <c r="H256" i="2"/>
  <c r="I256" i="2"/>
  <c r="H257" i="2"/>
  <c r="I257" i="2"/>
  <c r="H258" i="2"/>
  <c r="I258" i="2"/>
  <c r="H259" i="2"/>
  <c r="I259" i="2"/>
  <c r="H260" i="2"/>
  <c r="I260" i="2"/>
  <c r="H261" i="2"/>
  <c r="I261" i="2"/>
  <c r="H262" i="2"/>
  <c r="I262" i="2"/>
  <c r="H263" i="2"/>
  <c r="I263" i="2"/>
  <c r="H264" i="2"/>
  <c r="I264" i="2"/>
  <c r="H265" i="2"/>
  <c r="I265" i="2"/>
  <c r="H266" i="2"/>
  <c r="I266" i="2"/>
  <c r="H267" i="2"/>
  <c r="I267" i="2"/>
  <c r="H268" i="2"/>
  <c r="I268" i="2"/>
  <c r="H269" i="2"/>
  <c r="I269" i="2"/>
  <c r="H270" i="2"/>
  <c r="I270" i="2"/>
  <c r="H271" i="2"/>
  <c r="I271" i="2"/>
  <c r="H272" i="2"/>
  <c r="I272" i="2"/>
  <c r="H273" i="2"/>
  <c r="I273" i="2"/>
  <c r="H274" i="2"/>
  <c r="I274" i="2"/>
  <c r="H275" i="2"/>
  <c r="I275" i="2"/>
  <c r="H276" i="2"/>
  <c r="I276" i="2"/>
  <c r="H277" i="2"/>
  <c r="I277" i="2"/>
  <c r="H278" i="2"/>
  <c r="I278" i="2"/>
  <c r="H279" i="2"/>
  <c r="I279" i="2"/>
  <c r="H280" i="2"/>
  <c r="I280" i="2"/>
  <c r="H281" i="2"/>
  <c r="I281" i="2"/>
  <c r="H282" i="2"/>
  <c r="I282" i="2"/>
  <c r="H283" i="2"/>
  <c r="I283" i="2"/>
  <c r="H284" i="2"/>
  <c r="I284" i="2"/>
  <c r="H285" i="2"/>
  <c r="I285" i="2"/>
  <c r="H286" i="2"/>
  <c r="I286" i="2"/>
  <c r="H287" i="2"/>
  <c r="I287" i="2"/>
  <c r="H288" i="2"/>
  <c r="I288" i="2"/>
  <c r="H289" i="2"/>
  <c r="I289" i="2"/>
  <c r="H290" i="2"/>
  <c r="I290" i="2"/>
  <c r="H291" i="2"/>
  <c r="I291" i="2"/>
  <c r="H292" i="2"/>
  <c r="I292" i="2"/>
  <c r="H293" i="2"/>
  <c r="I293" i="2"/>
  <c r="H294" i="2"/>
  <c r="I294" i="2"/>
  <c r="H295" i="2"/>
  <c r="I295" i="2"/>
  <c r="H296" i="2"/>
  <c r="I296" i="2"/>
  <c r="H297" i="2"/>
  <c r="I297" i="2"/>
  <c r="H298" i="2"/>
  <c r="I298" i="2"/>
  <c r="H299" i="2"/>
  <c r="I299" i="2"/>
  <c r="H300" i="2"/>
  <c r="I300" i="2"/>
  <c r="H301" i="2"/>
  <c r="I301" i="2"/>
  <c r="H302" i="2"/>
  <c r="I302" i="2"/>
  <c r="H303" i="2"/>
  <c r="I303" i="2"/>
  <c r="H304" i="2"/>
  <c r="I304" i="2"/>
  <c r="H305" i="2"/>
  <c r="I305" i="2"/>
  <c r="H306" i="2"/>
  <c r="I306" i="2"/>
  <c r="H307" i="2"/>
  <c r="I307" i="2"/>
  <c r="H308" i="2"/>
  <c r="I308" i="2"/>
  <c r="H309" i="2"/>
  <c r="I309" i="2"/>
  <c r="H310" i="2"/>
  <c r="I310" i="2"/>
  <c r="H311" i="2"/>
  <c r="I311" i="2"/>
  <c r="H312" i="2"/>
  <c r="I312" i="2"/>
  <c r="H313" i="2"/>
  <c r="I313" i="2"/>
  <c r="H314" i="2"/>
  <c r="I314" i="2"/>
  <c r="H315" i="2"/>
  <c r="I315" i="2"/>
  <c r="H316" i="2"/>
  <c r="I316" i="2"/>
  <c r="H317" i="2"/>
  <c r="I317" i="2"/>
  <c r="H318" i="2"/>
  <c r="I318" i="2"/>
  <c r="B318" i="2"/>
  <c r="F319" i="2" s="1"/>
  <c r="C318" i="2"/>
  <c r="G319" i="2" s="1"/>
  <c r="B316" i="2"/>
  <c r="C316" i="2"/>
  <c r="B317" i="2"/>
  <c r="C317" i="2"/>
  <c r="F318" i="2" l="1"/>
  <c r="G317" i="2"/>
  <c r="G318" i="2"/>
  <c r="F317" i="2"/>
  <c r="B315" i="2"/>
  <c r="F316" i="2" s="1"/>
  <c r="C315" i="2"/>
  <c r="G316" i="2" s="1"/>
  <c r="H35" i="2"/>
  <c r="I35" i="2"/>
  <c r="B314" i="2"/>
  <c r="C314" i="2"/>
  <c r="B313" i="2"/>
  <c r="C313" i="2"/>
  <c r="B311" i="2"/>
  <c r="C311" i="2"/>
  <c r="B312" i="2"/>
  <c r="C312" i="2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B29" i="1"/>
  <c r="B30" i="2" s="1"/>
  <c r="B28" i="1"/>
  <c r="B310" i="2"/>
  <c r="C310" i="2"/>
  <c r="B309" i="2"/>
  <c r="C309" i="2"/>
  <c r="B308" i="2"/>
  <c r="C308" i="2"/>
  <c r="B307" i="2"/>
  <c r="C307" i="2"/>
  <c r="B306" i="2"/>
  <c r="C306" i="2"/>
  <c r="C31" i="2" l="1"/>
  <c r="G32" i="2" s="1"/>
  <c r="B31" i="2"/>
  <c r="F315" i="2"/>
  <c r="G315" i="2"/>
  <c r="G314" i="2"/>
  <c r="F314" i="2"/>
  <c r="F313" i="2"/>
  <c r="G313" i="2"/>
  <c r="C30" i="2"/>
  <c r="G312" i="2"/>
  <c r="F312" i="2"/>
  <c r="G311" i="2"/>
  <c r="F311" i="2"/>
  <c r="F308" i="2"/>
  <c r="F309" i="2"/>
  <c r="G310" i="2"/>
  <c r="F310" i="2"/>
  <c r="G309" i="2"/>
  <c r="G308" i="2"/>
  <c r="G307" i="2"/>
  <c r="F307" i="2"/>
  <c r="B305" i="2"/>
  <c r="F306" i="2" s="1"/>
  <c r="C305" i="2"/>
  <c r="G306" i="2" s="1"/>
  <c r="B304" i="2"/>
  <c r="C304" i="2"/>
  <c r="B303" i="2"/>
  <c r="C303" i="2"/>
  <c r="C292" i="2"/>
  <c r="C293" i="2"/>
  <c r="C294" i="2"/>
  <c r="C295" i="2"/>
  <c r="C296" i="2"/>
  <c r="C297" i="2"/>
  <c r="C298" i="2"/>
  <c r="C299" i="2"/>
  <c r="C300" i="2"/>
  <c r="C301" i="2"/>
  <c r="C302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I30" i="2"/>
  <c r="H30" i="2"/>
  <c r="B29" i="2"/>
  <c r="F30" i="2" s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B27" i="1"/>
  <c r="B26" i="1"/>
  <c r="C291" i="2"/>
  <c r="F31" i="2" l="1"/>
  <c r="F32" i="2"/>
  <c r="G31" i="2"/>
  <c r="F35" i="2"/>
  <c r="G35" i="2"/>
  <c r="G305" i="2"/>
  <c r="F305" i="2"/>
  <c r="G304" i="2"/>
  <c r="F304" i="2"/>
  <c r="F303" i="2"/>
  <c r="G303" i="2"/>
  <c r="G302" i="2"/>
  <c r="F299" i="2"/>
  <c r="F302" i="2"/>
  <c r="F301" i="2"/>
  <c r="G301" i="2"/>
  <c r="G299" i="2"/>
  <c r="G300" i="2"/>
  <c r="F300" i="2"/>
  <c r="C29" i="2"/>
  <c r="G30" i="2" s="1"/>
  <c r="F298" i="2"/>
  <c r="G298" i="2"/>
  <c r="F296" i="2"/>
  <c r="F297" i="2"/>
  <c r="G297" i="2"/>
  <c r="G296" i="2"/>
  <c r="G295" i="2"/>
  <c r="F295" i="2"/>
  <c r="G294" i="2"/>
  <c r="F294" i="2"/>
  <c r="G293" i="2"/>
  <c r="F293" i="2"/>
  <c r="F292" i="2"/>
  <c r="G292" i="2"/>
  <c r="F291" i="2"/>
  <c r="C290" i="2"/>
  <c r="G291" i="2" l="1"/>
  <c r="I29" i="2"/>
  <c r="H29" i="2"/>
  <c r="C288" i="2"/>
  <c r="C289" i="2"/>
  <c r="F290" i="2" l="1"/>
  <c r="G290" i="2"/>
  <c r="F289" i="2"/>
  <c r="G289" i="2"/>
  <c r="F288" i="2"/>
  <c r="C287" i="2"/>
  <c r="G288" i="2" s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B28" i="2"/>
  <c r="F29" i="2" s="1"/>
  <c r="C28" i="2" l="1"/>
  <c r="G29" i="2" s="1"/>
  <c r="F287" i="2"/>
  <c r="C286" i="2"/>
  <c r="G287" i="2" s="1"/>
  <c r="F130" i="11"/>
  <c r="E130" i="11"/>
  <c r="F129" i="11"/>
  <c r="E129" i="11"/>
  <c r="F128" i="11"/>
  <c r="E128" i="11"/>
  <c r="F127" i="11"/>
  <c r="E127" i="11"/>
  <c r="F126" i="11"/>
  <c r="F16" i="11" s="1"/>
  <c r="E126" i="11"/>
  <c r="F125" i="11"/>
  <c r="E125" i="11"/>
  <c r="F124" i="11"/>
  <c r="E124" i="11"/>
  <c r="F123" i="11"/>
  <c r="E123" i="11"/>
  <c r="F122" i="11"/>
  <c r="E122" i="11"/>
  <c r="F121" i="11"/>
  <c r="E121" i="11"/>
  <c r="F120" i="11"/>
  <c r="E120" i="11"/>
  <c r="F119" i="11"/>
  <c r="E119" i="11"/>
  <c r="F118" i="11"/>
  <c r="F15" i="11" s="1"/>
  <c r="E118" i="11"/>
  <c r="N16" i="11"/>
  <c r="M16" i="11"/>
  <c r="L16" i="11"/>
  <c r="K16" i="11"/>
  <c r="J16" i="11"/>
  <c r="I16" i="11"/>
  <c r="H16" i="11"/>
  <c r="G16" i="11"/>
  <c r="D16" i="11"/>
  <c r="C16" i="11"/>
  <c r="B16" i="11"/>
  <c r="N15" i="11"/>
  <c r="M15" i="11"/>
  <c r="L15" i="11"/>
  <c r="K15" i="11"/>
  <c r="J15" i="11"/>
  <c r="I15" i="11"/>
  <c r="H15" i="11"/>
  <c r="G15" i="11"/>
  <c r="D15" i="11"/>
  <c r="C15" i="11"/>
  <c r="B15" i="11"/>
  <c r="N14" i="11"/>
  <c r="M14" i="11"/>
  <c r="L14" i="11"/>
  <c r="K14" i="11"/>
  <c r="J14" i="11"/>
  <c r="I14" i="11"/>
  <c r="H14" i="11"/>
  <c r="G14" i="11"/>
  <c r="F14" i="11"/>
  <c r="E14" i="11"/>
  <c r="D14" i="11"/>
  <c r="C14" i="11"/>
  <c r="B14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B11" i="11"/>
  <c r="E16" i="11" l="1"/>
  <c r="E15" i="11"/>
  <c r="F286" i="2"/>
  <c r="C285" i="2"/>
  <c r="G286" i="2" s="1"/>
  <c r="C284" i="2"/>
  <c r="C283" i="2"/>
  <c r="C282" i="2"/>
  <c r="C280" i="2"/>
  <c r="C281" i="2"/>
  <c r="C279" i="2"/>
  <c r="C277" i="2"/>
  <c r="C278" i="2"/>
  <c r="I28" i="2"/>
  <c r="H28" i="2"/>
  <c r="C276" i="2"/>
  <c r="C274" i="2"/>
  <c r="C275" i="2"/>
  <c r="B37" i="2"/>
  <c r="I26" i="1"/>
  <c r="H26" i="1"/>
  <c r="G26" i="1"/>
  <c r="F26" i="1"/>
  <c r="E26" i="1"/>
  <c r="D26" i="1"/>
  <c r="C26" i="1"/>
  <c r="B27" i="2"/>
  <c r="F28" i="2" s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J26" i="1"/>
  <c r="C273" i="2"/>
  <c r="C271" i="2"/>
  <c r="C272" i="2"/>
  <c r="C270" i="2"/>
  <c r="C269" i="2"/>
  <c r="C267" i="2"/>
  <c r="C268" i="2"/>
  <c r="C265" i="2"/>
  <c r="C266" i="2"/>
  <c r="C263" i="2"/>
  <c r="C264" i="2"/>
  <c r="C262" i="2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B25" i="1"/>
  <c r="B26" i="2" s="1"/>
  <c r="C261" i="2"/>
  <c r="C260" i="2"/>
  <c r="C259" i="2"/>
  <c r="C257" i="2"/>
  <c r="C258" i="2"/>
  <c r="C256" i="2"/>
  <c r="C255" i="2"/>
  <c r="C252" i="2"/>
  <c r="C253" i="2"/>
  <c r="C254" i="2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B24" i="1"/>
  <c r="B25" i="2" s="1"/>
  <c r="C251" i="2"/>
  <c r="C250" i="2"/>
  <c r="C249" i="2"/>
  <c r="C247" i="2"/>
  <c r="C248" i="2"/>
  <c r="C246" i="2"/>
  <c r="C245" i="2"/>
  <c r="C244" i="2"/>
  <c r="B243" i="2"/>
  <c r="C243" i="2"/>
  <c r="B242" i="2"/>
  <c r="C242" i="2"/>
  <c r="B240" i="2"/>
  <c r="C240" i="2"/>
  <c r="B241" i="2"/>
  <c r="C241" i="2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I23" i="1"/>
  <c r="H23" i="1"/>
  <c r="G23" i="1"/>
  <c r="F23" i="1"/>
  <c r="E23" i="1"/>
  <c r="D23" i="1"/>
  <c r="C23" i="1"/>
  <c r="B23" i="1"/>
  <c r="B24" i="2" s="1"/>
  <c r="J23" i="1"/>
  <c r="B239" i="2"/>
  <c r="C239" i="2"/>
  <c r="B238" i="2"/>
  <c r="C238" i="2"/>
  <c r="B237" i="2"/>
  <c r="C237" i="2"/>
  <c r="B235" i="2"/>
  <c r="C235" i="2"/>
  <c r="B236" i="2"/>
  <c r="C236" i="2"/>
  <c r="B234" i="2"/>
  <c r="C234" i="2"/>
  <c r="B232" i="2"/>
  <c r="C232" i="2"/>
  <c r="B233" i="2"/>
  <c r="C233" i="2"/>
  <c r="B231" i="2"/>
  <c r="C231" i="2"/>
  <c r="B230" i="2"/>
  <c r="C230" i="2"/>
  <c r="B229" i="2"/>
  <c r="C229" i="2"/>
  <c r="B228" i="2"/>
  <c r="C228" i="2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B22" i="1"/>
  <c r="B23" i="2" s="1"/>
  <c r="B226" i="2"/>
  <c r="C226" i="2"/>
  <c r="B227" i="2"/>
  <c r="C227" i="2"/>
  <c r="B225" i="2"/>
  <c r="C225" i="2"/>
  <c r="B224" i="2"/>
  <c r="C224" i="2"/>
  <c r="B223" i="2"/>
  <c r="C223" i="2"/>
  <c r="B222" i="2"/>
  <c r="C222" i="2"/>
  <c r="B221" i="2"/>
  <c r="C221" i="2"/>
  <c r="B220" i="2"/>
  <c r="C220" i="2"/>
  <c r="H215" i="2"/>
  <c r="I215" i="2"/>
  <c r="H216" i="2"/>
  <c r="I216" i="2"/>
  <c r="B219" i="2"/>
  <c r="C219" i="2"/>
  <c r="I11" i="2"/>
  <c r="I17" i="2"/>
  <c r="H18" i="2"/>
  <c r="H12" i="2"/>
  <c r="H9" i="2"/>
  <c r="B218" i="2"/>
  <c r="C218" i="2"/>
  <c r="B217" i="2"/>
  <c r="C217" i="2"/>
  <c r="H214" i="2"/>
  <c r="I214" i="2"/>
  <c r="B216" i="2"/>
  <c r="C216" i="2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B21" i="1"/>
  <c r="B22" i="2" s="1"/>
  <c r="H213" i="2"/>
  <c r="I213" i="2"/>
  <c r="B215" i="2"/>
  <c r="C215" i="2"/>
  <c r="H212" i="2"/>
  <c r="I212" i="2"/>
  <c r="B214" i="2"/>
  <c r="C214" i="2"/>
  <c r="H211" i="2"/>
  <c r="I211" i="2"/>
  <c r="B213" i="2"/>
  <c r="C213" i="2"/>
  <c r="H210" i="2"/>
  <c r="I210" i="2"/>
  <c r="B212" i="2"/>
  <c r="C212" i="2"/>
  <c r="H209" i="2"/>
  <c r="I209" i="2"/>
  <c r="B210" i="2"/>
  <c r="C210" i="2"/>
  <c r="B211" i="2"/>
  <c r="C211" i="2"/>
  <c r="H208" i="2"/>
  <c r="I208" i="2"/>
  <c r="B209" i="2"/>
  <c r="C209" i="2"/>
  <c r="H206" i="2"/>
  <c r="I206" i="2"/>
  <c r="H207" i="2"/>
  <c r="I207" i="2"/>
  <c r="B208" i="2"/>
  <c r="C208" i="2"/>
  <c r="H205" i="2"/>
  <c r="I205" i="2"/>
  <c r="B206" i="2"/>
  <c r="C206" i="2"/>
  <c r="B207" i="2"/>
  <c r="C207" i="2"/>
  <c r="H204" i="2"/>
  <c r="I204" i="2"/>
  <c r="H203" i="2"/>
  <c r="I203" i="2"/>
  <c r="B205" i="2"/>
  <c r="C205" i="2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B20" i="1"/>
  <c r="B21" i="2" s="1"/>
  <c r="B204" i="2"/>
  <c r="C204" i="2"/>
  <c r="H202" i="2"/>
  <c r="I202" i="2"/>
  <c r="H201" i="2"/>
  <c r="I201" i="2"/>
  <c r="B203" i="2"/>
  <c r="C203" i="2"/>
  <c r="H200" i="2"/>
  <c r="I200" i="2"/>
  <c r="B202" i="2"/>
  <c r="C202" i="2"/>
  <c r="H198" i="2"/>
  <c r="I198" i="2"/>
  <c r="H199" i="2"/>
  <c r="I199" i="2"/>
  <c r="B200" i="2"/>
  <c r="C200" i="2"/>
  <c r="B201" i="2"/>
  <c r="C201" i="2"/>
  <c r="H197" i="2"/>
  <c r="I197" i="2"/>
  <c r="B199" i="2"/>
  <c r="C199" i="2"/>
  <c r="H195" i="2"/>
  <c r="I195" i="2"/>
  <c r="H196" i="2"/>
  <c r="I196" i="2"/>
  <c r="B197" i="2"/>
  <c r="C197" i="2"/>
  <c r="B198" i="2"/>
  <c r="C198" i="2"/>
  <c r="B196" i="2"/>
  <c r="C196" i="2"/>
  <c r="I194" i="2"/>
  <c r="H194" i="2"/>
  <c r="I192" i="2"/>
  <c r="I193" i="2"/>
  <c r="H192" i="2"/>
  <c r="H193" i="2"/>
  <c r="C194" i="2"/>
  <c r="C195" i="2"/>
  <c r="B194" i="2"/>
  <c r="B195" i="2"/>
  <c r="H191" i="2"/>
  <c r="I191" i="2"/>
  <c r="B193" i="2"/>
  <c r="C193" i="2"/>
  <c r="H190" i="2"/>
  <c r="I190" i="2"/>
  <c r="B192" i="2"/>
  <c r="C192" i="2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B19" i="1"/>
  <c r="B20" i="2" s="1"/>
  <c r="H189" i="2"/>
  <c r="I189" i="2"/>
  <c r="B191" i="2"/>
  <c r="C191" i="2"/>
  <c r="H188" i="2"/>
  <c r="I188" i="2"/>
  <c r="B190" i="2"/>
  <c r="C190" i="2"/>
  <c r="H187" i="2"/>
  <c r="I187" i="2"/>
  <c r="B189" i="2"/>
  <c r="C189" i="2"/>
  <c r="H186" i="2"/>
  <c r="I186" i="2"/>
  <c r="B188" i="2"/>
  <c r="C188" i="2"/>
  <c r="H184" i="2"/>
  <c r="I184" i="2"/>
  <c r="H185" i="2"/>
  <c r="I185" i="2"/>
  <c r="B186" i="2"/>
  <c r="C186" i="2"/>
  <c r="B187" i="2"/>
  <c r="C187" i="2"/>
  <c r="H183" i="2"/>
  <c r="I183" i="2"/>
  <c r="B185" i="2"/>
  <c r="C185" i="2"/>
  <c r="H181" i="2"/>
  <c r="I181" i="2"/>
  <c r="H182" i="2"/>
  <c r="I182" i="2"/>
  <c r="B183" i="2"/>
  <c r="C183" i="2"/>
  <c r="B184" i="2"/>
  <c r="C184" i="2"/>
  <c r="B182" i="2"/>
  <c r="C182" i="2"/>
  <c r="H180" i="2"/>
  <c r="I180" i="2"/>
  <c r="H179" i="2"/>
  <c r="I179" i="2"/>
  <c r="B181" i="2"/>
  <c r="C181" i="2"/>
  <c r="H178" i="2"/>
  <c r="I178" i="2"/>
  <c r="B180" i="2"/>
  <c r="C180" i="2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B18" i="1"/>
  <c r="B19" i="2" s="1"/>
  <c r="B179" i="2"/>
  <c r="C179" i="2"/>
  <c r="H177" i="2"/>
  <c r="I177" i="2"/>
  <c r="H175" i="2"/>
  <c r="I175" i="2"/>
  <c r="H176" i="2"/>
  <c r="I176" i="2"/>
  <c r="B178" i="2"/>
  <c r="C178" i="2"/>
  <c r="B177" i="2"/>
  <c r="C177" i="2"/>
  <c r="H174" i="2"/>
  <c r="I174" i="2"/>
  <c r="B176" i="2"/>
  <c r="C176" i="2"/>
  <c r="H173" i="2"/>
  <c r="I173" i="2"/>
  <c r="B175" i="2"/>
  <c r="C175" i="2"/>
  <c r="H172" i="2"/>
  <c r="I172" i="2"/>
  <c r="B174" i="2"/>
  <c r="C174" i="2"/>
  <c r="H171" i="2"/>
  <c r="I171" i="2"/>
  <c r="B173" i="2"/>
  <c r="C173" i="2"/>
  <c r="H170" i="2"/>
  <c r="I170" i="2"/>
  <c r="B172" i="2"/>
  <c r="C172" i="2"/>
  <c r="H169" i="2"/>
  <c r="I169" i="2"/>
  <c r="B171" i="2"/>
  <c r="C171" i="2"/>
  <c r="H167" i="2"/>
  <c r="I167" i="2"/>
  <c r="H168" i="2"/>
  <c r="I168" i="2"/>
  <c r="B169" i="2"/>
  <c r="C169" i="2"/>
  <c r="B170" i="2"/>
  <c r="C170" i="2"/>
  <c r="H166" i="2"/>
  <c r="I166" i="2"/>
  <c r="B168" i="2"/>
  <c r="C168" i="2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B17" i="1"/>
  <c r="B18" i="2" s="1"/>
  <c r="H165" i="2"/>
  <c r="I165" i="2"/>
  <c r="B167" i="2"/>
  <c r="C167" i="2"/>
  <c r="B166" i="2"/>
  <c r="C166" i="2"/>
  <c r="H164" i="2"/>
  <c r="I164" i="2"/>
  <c r="H163" i="2"/>
  <c r="I163" i="2"/>
  <c r="B165" i="2"/>
  <c r="C165" i="2"/>
  <c r="H162" i="2"/>
  <c r="I162" i="2"/>
  <c r="B164" i="2"/>
  <c r="C164" i="2"/>
  <c r="H161" i="2"/>
  <c r="I161" i="2"/>
  <c r="B163" i="2"/>
  <c r="C163" i="2"/>
  <c r="H160" i="2"/>
  <c r="I160" i="2"/>
  <c r="B162" i="2"/>
  <c r="C162" i="2"/>
  <c r="H159" i="2"/>
  <c r="I159" i="2"/>
  <c r="B161" i="2"/>
  <c r="C161" i="2"/>
  <c r="H158" i="2"/>
  <c r="I158" i="2"/>
  <c r="B160" i="2"/>
  <c r="C160" i="2"/>
  <c r="H157" i="2"/>
  <c r="I157" i="2"/>
  <c r="B159" i="2"/>
  <c r="C159" i="2"/>
  <c r="B158" i="2"/>
  <c r="C158" i="2"/>
  <c r="H156" i="2"/>
  <c r="I156" i="2"/>
  <c r="H155" i="2"/>
  <c r="I155" i="2"/>
  <c r="B157" i="2"/>
  <c r="C157" i="2"/>
  <c r="H154" i="2"/>
  <c r="I154" i="2"/>
  <c r="B156" i="2"/>
  <c r="C156" i="2"/>
  <c r="C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B16" i="1"/>
  <c r="B17" i="2" s="1"/>
  <c r="B154" i="2"/>
  <c r="C154" i="2"/>
  <c r="B155" i="2"/>
  <c r="C155" i="2"/>
  <c r="H152" i="2"/>
  <c r="I152" i="2"/>
  <c r="H153" i="2"/>
  <c r="I153" i="2"/>
  <c r="H151" i="2"/>
  <c r="I151" i="2"/>
  <c r="B153" i="2"/>
  <c r="C153" i="2"/>
  <c r="H150" i="2"/>
  <c r="I150" i="2"/>
  <c r="B152" i="2"/>
  <c r="C152" i="2"/>
  <c r="B151" i="2"/>
  <c r="C151" i="2"/>
  <c r="H149" i="2"/>
  <c r="I149" i="2"/>
  <c r="B150" i="2"/>
  <c r="C150" i="2"/>
  <c r="H148" i="2"/>
  <c r="I148" i="2"/>
  <c r="H146" i="2"/>
  <c r="I146" i="2"/>
  <c r="H147" i="2"/>
  <c r="I147" i="2"/>
  <c r="B148" i="2"/>
  <c r="B149" i="2"/>
  <c r="E149" i="1"/>
  <c r="D149" i="1"/>
  <c r="C149" i="2" s="1"/>
  <c r="E148" i="1"/>
  <c r="D148" i="1"/>
  <c r="C148" i="2" s="1"/>
  <c r="H145" i="2"/>
  <c r="I145" i="2"/>
  <c r="B147" i="2"/>
  <c r="E147" i="1"/>
  <c r="D147" i="1"/>
  <c r="C147" i="2" s="1"/>
  <c r="B146" i="2"/>
  <c r="E146" i="1"/>
  <c r="D146" i="1"/>
  <c r="C146" i="2" s="1"/>
  <c r="H144" i="2"/>
  <c r="I144" i="2"/>
  <c r="H143" i="2"/>
  <c r="I143" i="2"/>
  <c r="B145" i="2"/>
  <c r="E145" i="1"/>
  <c r="D145" i="1"/>
  <c r="C145" i="2" s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C15" i="1"/>
  <c r="B15" i="1"/>
  <c r="B16" i="2" s="1"/>
  <c r="H142" i="2"/>
  <c r="I142" i="2"/>
  <c r="B144" i="2"/>
  <c r="E144" i="1"/>
  <c r="D144" i="1"/>
  <c r="C144" i="2" s="1"/>
  <c r="H141" i="2"/>
  <c r="I141" i="2"/>
  <c r="D142" i="1"/>
  <c r="C142" i="2" s="1"/>
  <c r="E142" i="1"/>
  <c r="E143" i="1"/>
  <c r="D143" i="1"/>
  <c r="C143" i="2" s="1"/>
  <c r="B143" i="2"/>
  <c r="H140" i="2"/>
  <c r="I140" i="2"/>
  <c r="B142" i="2"/>
  <c r="H139" i="2"/>
  <c r="I139" i="2"/>
  <c r="B141" i="2"/>
  <c r="E140" i="1"/>
  <c r="D140" i="1"/>
  <c r="C140" i="2" s="1"/>
  <c r="E139" i="1"/>
  <c r="D139" i="1"/>
  <c r="C139" i="2" s="1"/>
  <c r="E138" i="1"/>
  <c r="D138" i="1"/>
  <c r="C138" i="2" s="1"/>
  <c r="E137" i="1"/>
  <c r="D137" i="1"/>
  <c r="C137" i="2" s="1"/>
  <c r="D141" i="1"/>
  <c r="C141" i="2" s="1"/>
  <c r="E141" i="1"/>
  <c r="H138" i="2"/>
  <c r="I138" i="2"/>
  <c r="B140" i="2"/>
  <c r="B139" i="2"/>
  <c r="H137" i="2"/>
  <c r="I137" i="2"/>
  <c r="H136" i="2"/>
  <c r="I136" i="2"/>
  <c r="B138" i="2"/>
  <c r="I135" i="2"/>
  <c r="H135" i="2"/>
  <c r="B137" i="2"/>
  <c r="B136" i="2"/>
  <c r="C136" i="2"/>
  <c r="H134" i="2"/>
  <c r="I134" i="2"/>
  <c r="H133" i="2"/>
  <c r="I133" i="2"/>
  <c r="B135" i="2"/>
  <c r="C135" i="2"/>
  <c r="B134" i="2"/>
  <c r="C134" i="2"/>
  <c r="H132" i="2"/>
  <c r="I132" i="2"/>
  <c r="H131" i="2"/>
  <c r="I131" i="2"/>
  <c r="B133" i="2"/>
  <c r="C133" i="2"/>
  <c r="Y11" i="1"/>
  <c r="T11" i="1"/>
  <c r="O11" i="1"/>
  <c r="Y12" i="1"/>
  <c r="T12" i="1"/>
  <c r="O12" i="1"/>
  <c r="Y13" i="1"/>
  <c r="T13" i="1"/>
  <c r="O13" i="1"/>
  <c r="Y14" i="1"/>
  <c r="T14" i="1"/>
  <c r="O14" i="1"/>
  <c r="C121" i="2"/>
  <c r="C122" i="2"/>
  <c r="C123" i="2"/>
  <c r="C124" i="2"/>
  <c r="C125" i="2"/>
  <c r="C126" i="2"/>
  <c r="C127" i="2"/>
  <c r="C128" i="2"/>
  <c r="C129" i="2"/>
  <c r="C130" i="2"/>
  <c r="C131" i="2"/>
  <c r="C132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C14" i="1"/>
  <c r="D14" i="1"/>
  <c r="E14" i="1"/>
  <c r="F14" i="1"/>
  <c r="G14" i="1"/>
  <c r="H14" i="1"/>
  <c r="I14" i="1"/>
  <c r="J14" i="1"/>
  <c r="U14" i="1"/>
  <c r="V14" i="1"/>
  <c r="W14" i="1"/>
  <c r="X14" i="1"/>
  <c r="K14" i="1"/>
  <c r="L14" i="1"/>
  <c r="M14" i="1"/>
  <c r="N14" i="1"/>
  <c r="P14" i="1"/>
  <c r="Q14" i="1"/>
  <c r="R14" i="1"/>
  <c r="S14" i="1"/>
  <c r="Z14" i="1"/>
  <c r="B14" i="1"/>
  <c r="B15" i="2" s="1"/>
  <c r="H130" i="2"/>
  <c r="I130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H129" i="2"/>
  <c r="B109" i="2"/>
  <c r="B110" i="2"/>
  <c r="B111" i="2"/>
  <c r="B112" i="2"/>
  <c r="B113" i="2"/>
  <c r="B114" i="2"/>
  <c r="B115" i="2"/>
  <c r="B116" i="2"/>
  <c r="B117" i="2"/>
  <c r="B118" i="2"/>
  <c r="B119" i="2"/>
  <c r="C109" i="2"/>
  <c r="C110" i="2"/>
  <c r="C111" i="2"/>
  <c r="C112" i="2"/>
  <c r="C113" i="2"/>
  <c r="C114" i="2"/>
  <c r="C115" i="2"/>
  <c r="C116" i="2"/>
  <c r="C117" i="2"/>
  <c r="C118" i="2"/>
  <c r="C119" i="2"/>
  <c r="H128" i="2"/>
  <c r="H127" i="2"/>
  <c r="H126" i="2"/>
  <c r="H125" i="2"/>
  <c r="H124" i="2"/>
  <c r="H122" i="2"/>
  <c r="H123" i="2"/>
  <c r="H118" i="2"/>
  <c r="H119" i="2"/>
  <c r="H120" i="2"/>
  <c r="H121" i="2"/>
  <c r="B120" i="2"/>
  <c r="C120" i="2"/>
  <c r="H117" i="2"/>
  <c r="I116" i="2"/>
  <c r="H116" i="2"/>
  <c r="I115" i="2"/>
  <c r="H115" i="2"/>
  <c r="I114" i="2"/>
  <c r="H114" i="2"/>
  <c r="I113" i="2"/>
  <c r="H113" i="2"/>
  <c r="I112" i="2"/>
  <c r="H112" i="2"/>
  <c r="I111" i="2"/>
  <c r="H111" i="2"/>
  <c r="I110" i="2"/>
  <c r="H110" i="2"/>
  <c r="I109" i="2"/>
  <c r="H109" i="2"/>
  <c r="I108" i="2"/>
  <c r="H108" i="2"/>
  <c r="I107" i="2"/>
  <c r="H107" i="2"/>
  <c r="I106" i="2"/>
  <c r="H106" i="2"/>
  <c r="I105" i="2"/>
  <c r="H105" i="2"/>
  <c r="I104" i="2"/>
  <c r="H104" i="2"/>
  <c r="I103" i="2"/>
  <c r="H103" i="2"/>
  <c r="I102" i="2"/>
  <c r="H102" i="2"/>
  <c r="I101" i="2"/>
  <c r="H101" i="2"/>
  <c r="I100" i="2"/>
  <c r="H100" i="2"/>
  <c r="I99" i="2"/>
  <c r="H99" i="2"/>
  <c r="I98" i="2"/>
  <c r="H98" i="2"/>
  <c r="I97" i="2"/>
  <c r="H97" i="2"/>
  <c r="I96" i="2"/>
  <c r="H96" i="2"/>
  <c r="I95" i="2"/>
  <c r="H95" i="2"/>
  <c r="I94" i="2"/>
  <c r="H94" i="2"/>
  <c r="I93" i="2"/>
  <c r="H93" i="2"/>
  <c r="I92" i="2"/>
  <c r="H92" i="2"/>
  <c r="I91" i="2"/>
  <c r="H91" i="2"/>
  <c r="I90" i="2"/>
  <c r="H90" i="2"/>
  <c r="I89" i="2"/>
  <c r="H89" i="2"/>
  <c r="I88" i="2"/>
  <c r="H88" i="2"/>
  <c r="I87" i="2"/>
  <c r="H87" i="2"/>
  <c r="I86" i="2"/>
  <c r="H86" i="2"/>
  <c r="I85" i="2"/>
  <c r="H85" i="2"/>
  <c r="I84" i="2"/>
  <c r="H84" i="2"/>
  <c r="I83" i="2"/>
  <c r="H83" i="2"/>
  <c r="I82" i="2"/>
  <c r="H82" i="2"/>
  <c r="I81" i="2"/>
  <c r="H81" i="2"/>
  <c r="I80" i="2"/>
  <c r="H80" i="2"/>
  <c r="I79" i="2"/>
  <c r="H79" i="2"/>
  <c r="I78" i="2"/>
  <c r="H78" i="2"/>
  <c r="I77" i="2"/>
  <c r="H77" i="2"/>
  <c r="I76" i="2"/>
  <c r="H76" i="2"/>
  <c r="I75" i="2"/>
  <c r="H75" i="2"/>
  <c r="I74" i="2"/>
  <c r="H74" i="2"/>
  <c r="I73" i="2"/>
  <c r="H73" i="2"/>
  <c r="I72" i="2"/>
  <c r="H72" i="2"/>
  <c r="I71" i="2"/>
  <c r="H71" i="2"/>
  <c r="I70" i="2"/>
  <c r="H70" i="2"/>
  <c r="I69" i="2"/>
  <c r="H69" i="2"/>
  <c r="I68" i="2"/>
  <c r="H68" i="2"/>
  <c r="I67" i="2"/>
  <c r="H67" i="2"/>
  <c r="I66" i="2"/>
  <c r="H66" i="2"/>
  <c r="I65" i="2"/>
  <c r="H65" i="2"/>
  <c r="I64" i="2"/>
  <c r="H64" i="2"/>
  <c r="I63" i="2"/>
  <c r="H63" i="2"/>
  <c r="I62" i="2"/>
  <c r="H62" i="2"/>
  <c r="I61" i="2"/>
  <c r="H61" i="2"/>
  <c r="I60" i="2"/>
  <c r="H60" i="2"/>
  <c r="I59" i="2"/>
  <c r="H59" i="2"/>
  <c r="I58" i="2"/>
  <c r="H58" i="2"/>
  <c r="I57" i="2"/>
  <c r="H57" i="2"/>
  <c r="I56" i="2"/>
  <c r="H56" i="2"/>
  <c r="I55" i="2"/>
  <c r="H55" i="2"/>
  <c r="I54" i="2"/>
  <c r="H54" i="2"/>
  <c r="I53" i="2"/>
  <c r="H53" i="2"/>
  <c r="I52" i="2"/>
  <c r="H52" i="2"/>
  <c r="I51" i="2"/>
  <c r="H51" i="2"/>
  <c r="I50" i="2"/>
  <c r="H50" i="2"/>
  <c r="I49" i="2"/>
  <c r="H49" i="2"/>
  <c r="I48" i="2"/>
  <c r="H48" i="2"/>
  <c r="I47" i="2"/>
  <c r="H47" i="2"/>
  <c r="I46" i="2"/>
  <c r="H46" i="2"/>
  <c r="I45" i="2"/>
  <c r="H45" i="2"/>
  <c r="I44" i="2"/>
  <c r="H44" i="2"/>
  <c r="I43" i="2"/>
  <c r="H43" i="2"/>
  <c r="I42" i="2"/>
  <c r="H42" i="2"/>
  <c r="I41" i="2"/>
  <c r="H41" i="2"/>
  <c r="I40" i="2"/>
  <c r="H40" i="2"/>
  <c r="I39" i="2"/>
  <c r="H39" i="2"/>
  <c r="I38" i="2"/>
  <c r="H38" i="2"/>
  <c r="B13" i="1"/>
  <c r="B14" i="2" s="1"/>
  <c r="B13" i="2"/>
  <c r="D13" i="1"/>
  <c r="D12" i="1"/>
  <c r="C13" i="1"/>
  <c r="E13" i="1"/>
  <c r="F13" i="1"/>
  <c r="G13" i="1"/>
  <c r="H13" i="1"/>
  <c r="I13" i="1"/>
  <c r="J13" i="1"/>
  <c r="U13" i="1"/>
  <c r="V13" i="1"/>
  <c r="W13" i="1"/>
  <c r="X13" i="1"/>
  <c r="K13" i="1"/>
  <c r="L13" i="1"/>
  <c r="M13" i="1"/>
  <c r="N13" i="1"/>
  <c r="P13" i="1"/>
  <c r="Q13" i="1"/>
  <c r="R13" i="1"/>
  <c r="S13" i="1"/>
  <c r="Z13" i="1"/>
  <c r="C97" i="2"/>
  <c r="C98" i="2"/>
  <c r="C99" i="2"/>
  <c r="C100" i="2"/>
  <c r="C101" i="2"/>
  <c r="C102" i="2"/>
  <c r="C103" i="2"/>
  <c r="C104" i="2"/>
  <c r="C105" i="2"/>
  <c r="C106" i="2"/>
  <c r="B97" i="2"/>
  <c r="B98" i="2"/>
  <c r="B99" i="2"/>
  <c r="B100" i="2"/>
  <c r="B101" i="2"/>
  <c r="B102" i="2"/>
  <c r="B103" i="2"/>
  <c r="B104" i="2"/>
  <c r="B105" i="2"/>
  <c r="B106" i="2"/>
  <c r="B108" i="2"/>
  <c r="C108" i="2"/>
  <c r="D11" i="1"/>
  <c r="B11" i="1"/>
  <c r="B12" i="2" s="1"/>
  <c r="C11" i="2"/>
  <c r="C10" i="2"/>
  <c r="C9" i="2"/>
  <c r="C8" i="2"/>
  <c r="C107" i="2"/>
  <c r="B107" i="2"/>
  <c r="C12" i="1"/>
  <c r="E12" i="1"/>
  <c r="F12" i="1"/>
  <c r="G12" i="1"/>
  <c r="H12" i="1"/>
  <c r="I12" i="1"/>
  <c r="J12" i="1"/>
  <c r="U12" i="1"/>
  <c r="V12" i="1"/>
  <c r="W12" i="1"/>
  <c r="X12" i="1"/>
  <c r="K12" i="1"/>
  <c r="L12" i="1"/>
  <c r="M12" i="1"/>
  <c r="N12" i="1"/>
  <c r="P12" i="1"/>
  <c r="Q12" i="1"/>
  <c r="R12" i="1"/>
  <c r="S12" i="1"/>
  <c r="Z12" i="1"/>
  <c r="C85" i="2"/>
  <c r="C86" i="2"/>
  <c r="C87" i="2"/>
  <c r="C88" i="2"/>
  <c r="C89" i="2"/>
  <c r="C90" i="2"/>
  <c r="C91" i="2"/>
  <c r="C92" i="2"/>
  <c r="C93" i="2"/>
  <c r="C94" i="2"/>
  <c r="C95" i="2"/>
  <c r="B85" i="2"/>
  <c r="B86" i="2"/>
  <c r="B87" i="2"/>
  <c r="B88" i="2"/>
  <c r="B89" i="2"/>
  <c r="B90" i="2"/>
  <c r="B91" i="2"/>
  <c r="B92" i="2"/>
  <c r="B93" i="2"/>
  <c r="B94" i="2"/>
  <c r="B95" i="2"/>
  <c r="B96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9" i="2"/>
  <c r="B10" i="2"/>
  <c r="B11" i="2"/>
  <c r="B8" i="2"/>
  <c r="Z11" i="1"/>
  <c r="C96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S11" i="1"/>
  <c r="R11" i="1"/>
  <c r="Q11" i="1"/>
  <c r="P11" i="1"/>
  <c r="N11" i="1"/>
  <c r="M11" i="1"/>
  <c r="L11" i="1"/>
  <c r="K11" i="1"/>
  <c r="X11" i="1"/>
  <c r="W11" i="1"/>
  <c r="V11" i="1"/>
  <c r="U11" i="1"/>
  <c r="J11" i="1"/>
  <c r="I11" i="1"/>
  <c r="H11" i="1"/>
  <c r="G11" i="1"/>
  <c r="F11" i="1"/>
  <c r="E11" i="1"/>
  <c r="C11" i="1"/>
  <c r="H16" i="2"/>
  <c r="H17" i="2"/>
  <c r="H14" i="2" l="1"/>
  <c r="I15" i="2"/>
  <c r="I14" i="2"/>
  <c r="I18" i="2"/>
  <c r="I10" i="2"/>
  <c r="C26" i="2"/>
  <c r="F199" i="2"/>
  <c r="I26" i="2"/>
  <c r="G273" i="2"/>
  <c r="I9" i="2"/>
  <c r="H11" i="2"/>
  <c r="H15" i="2"/>
  <c r="I12" i="2"/>
  <c r="H13" i="2"/>
  <c r="H21" i="2"/>
  <c r="G276" i="2"/>
  <c r="H22" i="2"/>
  <c r="I23" i="2"/>
  <c r="F243" i="2"/>
  <c r="H25" i="2"/>
  <c r="C12" i="2"/>
  <c r="G12" i="2" s="1"/>
  <c r="C13" i="2"/>
  <c r="C20" i="2"/>
  <c r="I27" i="2"/>
  <c r="I24" i="2"/>
  <c r="H27" i="2"/>
  <c r="I21" i="2"/>
  <c r="I20" i="2"/>
  <c r="I19" i="2"/>
  <c r="F130" i="2"/>
  <c r="F234" i="2"/>
  <c r="G182" i="2"/>
  <c r="G238" i="2"/>
  <c r="G255" i="2"/>
  <c r="F171" i="2"/>
  <c r="F222" i="2"/>
  <c r="F225" i="2"/>
  <c r="G192" i="2"/>
  <c r="G62" i="2"/>
  <c r="G70" i="2"/>
  <c r="F65" i="2"/>
  <c r="F269" i="2"/>
  <c r="G268" i="2"/>
  <c r="F209" i="2"/>
  <c r="I22" i="2"/>
  <c r="I25" i="2"/>
  <c r="H19" i="2"/>
  <c r="H20" i="2"/>
  <c r="H23" i="2"/>
  <c r="H26" i="2"/>
  <c r="C14" i="2"/>
  <c r="F210" i="2"/>
  <c r="G278" i="2"/>
  <c r="F104" i="2"/>
  <c r="G106" i="2"/>
  <c r="F11" i="2"/>
  <c r="F44" i="2"/>
  <c r="F251" i="2"/>
  <c r="F132" i="2"/>
  <c r="G232" i="2"/>
  <c r="F259" i="2"/>
  <c r="G279" i="2"/>
  <c r="G234" i="2"/>
  <c r="F283" i="2"/>
  <c r="G154" i="2"/>
  <c r="F220" i="2"/>
  <c r="F284" i="2"/>
  <c r="G237" i="2"/>
  <c r="F38" i="2"/>
  <c r="F213" i="2"/>
  <c r="F214" i="2"/>
  <c r="F260" i="2"/>
  <c r="G153" i="2"/>
  <c r="F174" i="2"/>
  <c r="F266" i="2"/>
  <c r="F268" i="2"/>
  <c r="F52" i="2"/>
  <c r="F161" i="2"/>
  <c r="F76" i="2"/>
  <c r="F61" i="2"/>
  <c r="F248" i="2"/>
  <c r="F121" i="2"/>
  <c r="F250" i="2"/>
  <c r="G40" i="2"/>
  <c r="G48" i="2"/>
  <c r="G56" i="2"/>
  <c r="G64" i="2"/>
  <c r="F84" i="2"/>
  <c r="F90" i="2"/>
  <c r="G92" i="2"/>
  <c r="F278" i="2"/>
  <c r="F221" i="2"/>
  <c r="F245" i="2"/>
  <c r="F85" i="2"/>
  <c r="G266" i="2"/>
  <c r="G272" i="2"/>
  <c r="F116" i="2"/>
  <c r="G141" i="2"/>
  <c r="F145" i="2"/>
  <c r="F249" i="2"/>
  <c r="F246" i="2"/>
  <c r="G277" i="2"/>
  <c r="F229" i="2"/>
  <c r="F230" i="2"/>
  <c r="G269" i="2"/>
  <c r="F182" i="2"/>
  <c r="F186" i="2"/>
  <c r="G281" i="2"/>
  <c r="F101" i="2"/>
  <c r="G117" i="2"/>
  <c r="E16" i="1"/>
  <c r="G243" i="2"/>
  <c r="G253" i="2"/>
  <c r="G258" i="2"/>
  <c r="F108" i="2"/>
  <c r="F125" i="2"/>
  <c r="F78" i="2"/>
  <c r="G98" i="2"/>
  <c r="G216" i="2"/>
  <c r="G261" i="2"/>
  <c r="F164" i="2"/>
  <c r="C18" i="2"/>
  <c r="G249" i="2"/>
  <c r="G274" i="2"/>
  <c r="F201" i="2"/>
  <c r="F231" i="2"/>
  <c r="G217" i="2"/>
  <c r="F258" i="2"/>
  <c r="G280" i="2"/>
  <c r="G121" i="2"/>
  <c r="F120" i="2"/>
  <c r="F111" i="2"/>
  <c r="F138" i="2"/>
  <c r="F139" i="2"/>
  <c r="F247" i="2"/>
  <c r="G152" i="2"/>
  <c r="F237" i="2"/>
  <c r="F99" i="2"/>
  <c r="C15" i="2"/>
  <c r="G122" i="2"/>
  <c r="E15" i="1"/>
  <c r="F57" i="2"/>
  <c r="G129" i="2"/>
  <c r="G185" i="2"/>
  <c r="G205" i="2"/>
  <c r="G270" i="2"/>
  <c r="F274" i="2"/>
  <c r="F102" i="2"/>
  <c r="F185" i="2"/>
  <c r="F190" i="2"/>
  <c r="F257" i="2"/>
  <c r="F124" i="2"/>
  <c r="G252" i="2"/>
  <c r="F122" i="2"/>
  <c r="G126" i="2"/>
  <c r="G151" i="2"/>
  <c r="G156" i="2"/>
  <c r="F235" i="2"/>
  <c r="F239" i="2"/>
  <c r="C24" i="2"/>
  <c r="F254" i="2"/>
  <c r="G108" i="2"/>
  <c r="G275" i="2"/>
  <c r="F107" i="2"/>
  <c r="G155" i="2"/>
  <c r="F241" i="2"/>
  <c r="F267" i="2"/>
  <c r="F96" i="2"/>
  <c r="G90" i="2"/>
  <c r="F127" i="2"/>
  <c r="G131" i="2"/>
  <c r="G123" i="2"/>
  <c r="F133" i="2"/>
  <c r="C21" i="2"/>
  <c r="C22" i="2"/>
  <c r="G184" i="2"/>
  <c r="F195" i="2"/>
  <c r="G206" i="2"/>
  <c r="G211" i="2"/>
  <c r="F244" i="2"/>
  <c r="F40" i="2"/>
  <c r="G115" i="2"/>
  <c r="G38" i="2"/>
  <c r="F49" i="2"/>
  <c r="F215" i="2"/>
  <c r="F83" i="2"/>
  <c r="F129" i="2"/>
  <c r="G271" i="2"/>
  <c r="F172" i="2"/>
  <c r="F173" i="2"/>
  <c r="F261" i="2"/>
  <c r="F110" i="2"/>
  <c r="G54" i="2"/>
  <c r="G78" i="2"/>
  <c r="F41" i="2"/>
  <c r="F81" i="2"/>
  <c r="G97" i="2"/>
  <c r="F175" i="2"/>
  <c r="F118" i="2"/>
  <c r="G125" i="2"/>
  <c r="G46" i="2"/>
  <c r="G150" i="2"/>
  <c r="F169" i="2"/>
  <c r="F265" i="2"/>
  <c r="F242" i="2"/>
  <c r="F119" i="2"/>
  <c r="G91" i="2"/>
  <c r="G44" i="2"/>
  <c r="G53" i="2"/>
  <c r="G61" i="2"/>
  <c r="G69" i="2"/>
  <c r="G77" i="2"/>
  <c r="G84" i="2"/>
  <c r="F39" i="2"/>
  <c r="F48" i="2"/>
  <c r="F56" i="2"/>
  <c r="F63" i="2"/>
  <c r="F72" i="2"/>
  <c r="F79" i="2"/>
  <c r="F94" i="2"/>
  <c r="F87" i="2"/>
  <c r="G9" i="2"/>
  <c r="F106" i="2"/>
  <c r="G99" i="2"/>
  <c r="F141" i="2"/>
  <c r="G226" i="2"/>
  <c r="G227" i="2"/>
  <c r="G135" i="2"/>
  <c r="F208" i="2"/>
  <c r="F228" i="2"/>
  <c r="G231" i="2"/>
  <c r="G264" i="2"/>
  <c r="F73" i="2"/>
  <c r="G39" i="2"/>
  <c r="G47" i="2"/>
  <c r="G55" i="2"/>
  <c r="G63" i="2"/>
  <c r="G71" i="2"/>
  <c r="G79" i="2"/>
  <c r="G87" i="2"/>
  <c r="G105" i="2"/>
  <c r="F156" i="2"/>
  <c r="G159" i="2"/>
  <c r="G171" i="2"/>
  <c r="G175" i="2"/>
  <c r="G196" i="2"/>
  <c r="G223" i="2"/>
  <c r="G224" i="2"/>
  <c r="G116" i="2"/>
  <c r="G120" i="2"/>
  <c r="G160" i="2"/>
  <c r="G162" i="2"/>
  <c r="G163" i="2"/>
  <c r="G165" i="2"/>
  <c r="F187" i="2"/>
  <c r="G198" i="2"/>
  <c r="G75" i="2"/>
  <c r="G83" i="2"/>
  <c r="F46" i="2"/>
  <c r="F62" i="2"/>
  <c r="G109" i="2"/>
  <c r="F112" i="2"/>
  <c r="F131" i="2"/>
  <c r="G127" i="2"/>
  <c r="F157" i="2"/>
  <c r="F160" i="2"/>
  <c r="F162" i="2"/>
  <c r="F163" i="2"/>
  <c r="F165" i="2"/>
  <c r="F167" i="2"/>
  <c r="G143" i="2"/>
  <c r="G45" i="2"/>
  <c r="F95" i="2"/>
  <c r="F80" i="2"/>
  <c r="F123" i="2"/>
  <c r="F176" i="2"/>
  <c r="F177" i="2"/>
  <c r="G191" i="2"/>
  <c r="F196" i="2"/>
  <c r="G259" i="2"/>
  <c r="F282" i="2"/>
  <c r="G285" i="2"/>
  <c r="F113" i="2"/>
  <c r="F71" i="2"/>
  <c r="G128" i="2"/>
  <c r="F93" i="2"/>
  <c r="F146" i="2"/>
  <c r="F154" i="2"/>
  <c r="G158" i="2"/>
  <c r="G167" i="2"/>
  <c r="G170" i="2"/>
  <c r="G178" i="2"/>
  <c r="G179" i="2"/>
  <c r="F181" i="2"/>
  <c r="F189" i="2"/>
  <c r="F191" i="2"/>
  <c r="G193" i="2"/>
  <c r="G200" i="2"/>
  <c r="G203" i="2"/>
  <c r="G210" i="2"/>
  <c r="F216" i="2"/>
  <c r="G219" i="2"/>
  <c r="G221" i="2"/>
  <c r="F227" i="2"/>
  <c r="F238" i="2"/>
  <c r="G251" i="2"/>
  <c r="F255" i="2"/>
  <c r="G76" i="2"/>
  <c r="F64" i="2"/>
  <c r="G147" i="2"/>
  <c r="G183" i="2"/>
  <c r="G186" i="2"/>
  <c r="F272" i="2"/>
  <c r="C27" i="2"/>
  <c r="F55" i="2"/>
  <c r="F86" i="2"/>
  <c r="G172" i="2"/>
  <c r="G174" i="2"/>
  <c r="G176" i="2"/>
  <c r="C25" i="2"/>
  <c r="F252" i="2"/>
  <c r="G265" i="2"/>
  <c r="G100" i="2"/>
  <c r="F47" i="2"/>
  <c r="G42" i="2"/>
  <c r="G58" i="2"/>
  <c r="F60" i="2"/>
  <c r="C19" i="2"/>
  <c r="G201" i="2"/>
  <c r="F232" i="2"/>
  <c r="G60" i="2"/>
  <c r="G166" i="2"/>
  <c r="G220" i="2"/>
  <c r="G72" i="2"/>
  <c r="G80" i="2"/>
  <c r="G94" i="2"/>
  <c r="G86" i="2"/>
  <c r="G104" i="2"/>
  <c r="G114" i="2"/>
  <c r="G124" i="2"/>
  <c r="G133" i="2"/>
  <c r="F188" i="2"/>
  <c r="G49" i="2"/>
  <c r="G65" i="2"/>
  <c r="F140" i="2"/>
  <c r="F152" i="2"/>
  <c r="G169" i="2"/>
  <c r="G250" i="2"/>
  <c r="F262" i="2"/>
  <c r="F82" i="2"/>
  <c r="F103" i="2"/>
  <c r="F226" i="2"/>
  <c r="G199" i="2"/>
  <c r="G222" i="2"/>
  <c r="F10" i="2"/>
  <c r="F53" i="2"/>
  <c r="F69" i="2"/>
  <c r="F77" i="2"/>
  <c r="F89" i="2"/>
  <c r="F109" i="2"/>
  <c r="F100" i="2"/>
  <c r="G101" i="2"/>
  <c r="G112" i="2"/>
  <c r="F115" i="2"/>
  <c r="F126" i="2"/>
  <c r="F223" i="2"/>
  <c r="G236" i="2"/>
  <c r="F273" i="2"/>
  <c r="G161" i="2"/>
  <c r="G85" i="2"/>
  <c r="G51" i="2"/>
  <c r="G67" i="2"/>
  <c r="F14" i="2"/>
  <c r="G212" i="2"/>
  <c r="F217" i="2"/>
  <c r="F236" i="2"/>
  <c r="G256" i="2"/>
  <c r="G260" i="2"/>
  <c r="F26" i="2"/>
  <c r="F98" i="2"/>
  <c r="F203" i="2"/>
  <c r="F212" i="2"/>
  <c r="G218" i="2"/>
  <c r="G254" i="2"/>
  <c r="F256" i="2"/>
  <c r="G164" i="2"/>
  <c r="G146" i="2"/>
  <c r="F184" i="2"/>
  <c r="G213" i="2"/>
  <c r="F218" i="2"/>
  <c r="G229" i="2"/>
  <c r="G230" i="2"/>
  <c r="G242" i="2"/>
  <c r="G245" i="2"/>
  <c r="G209" i="2"/>
  <c r="G95" i="2"/>
  <c r="F158" i="2"/>
  <c r="F166" i="2"/>
  <c r="F170" i="2"/>
  <c r="G180" i="2"/>
  <c r="G187" i="2"/>
  <c r="G188" i="2"/>
  <c r="G194" i="2"/>
  <c r="F200" i="2"/>
  <c r="F204" i="2"/>
  <c r="F205" i="2"/>
  <c r="F271" i="2"/>
  <c r="F211" i="2"/>
  <c r="F91" i="2"/>
  <c r="G93" i="2"/>
  <c r="G267" i="2"/>
  <c r="F281" i="2"/>
  <c r="F54" i="2"/>
  <c r="G214" i="2"/>
  <c r="F88" i="2"/>
  <c r="G215" i="2"/>
  <c r="G43" i="2"/>
  <c r="G50" i="2"/>
  <c r="F68" i="2"/>
  <c r="G130" i="2"/>
  <c r="F179" i="2"/>
  <c r="G157" i="2"/>
  <c r="F168" i="2"/>
  <c r="F219" i="2"/>
  <c r="G68" i="2"/>
  <c r="G107" i="2"/>
  <c r="F155" i="2"/>
  <c r="G52" i="2"/>
  <c r="F70" i="2"/>
  <c r="G103" i="2"/>
  <c r="F45" i="2"/>
  <c r="F253" i="2"/>
  <c r="F202" i="2"/>
  <c r="G119" i="2"/>
  <c r="G110" i="2"/>
  <c r="F142" i="2"/>
  <c r="G142" i="2"/>
  <c r="F19" i="2"/>
  <c r="G197" i="2"/>
  <c r="G282" i="2"/>
  <c r="G283" i="2"/>
  <c r="F75" i="2"/>
  <c r="G136" i="2"/>
  <c r="G241" i="2"/>
  <c r="F9" i="2"/>
  <c r="G113" i="2"/>
  <c r="G139" i="2"/>
  <c r="F16" i="2"/>
  <c r="F149" i="2"/>
  <c r="F150" i="2"/>
  <c r="F197" i="2"/>
  <c r="G246" i="2"/>
  <c r="G248" i="2"/>
  <c r="F279" i="2"/>
  <c r="G134" i="2"/>
  <c r="G244" i="2"/>
  <c r="F153" i="2"/>
  <c r="G228" i="2"/>
  <c r="G189" i="2"/>
  <c r="G82" i="2"/>
  <c r="F147" i="2"/>
  <c r="G73" i="2"/>
  <c r="G102" i="2"/>
  <c r="G89" i="2"/>
  <c r="G10" i="2"/>
  <c r="G208" i="2"/>
  <c r="G233" i="2"/>
  <c r="F240" i="2"/>
  <c r="F178" i="2"/>
  <c r="F207" i="2"/>
  <c r="G59" i="2"/>
  <c r="G74" i="2"/>
  <c r="F128" i="2"/>
  <c r="G225" i="2"/>
  <c r="F159" i="2"/>
  <c r="G190" i="2"/>
  <c r="F233" i="2"/>
  <c r="F193" i="2"/>
  <c r="F22" i="2"/>
  <c r="F275" i="2"/>
  <c r="F276" i="2"/>
  <c r="G41" i="2"/>
  <c r="F43" i="2"/>
  <c r="F50" i="2"/>
  <c r="F59" i="2"/>
  <c r="F67" i="2"/>
  <c r="F117" i="2"/>
  <c r="G132" i="2"/>
  <c r="F135" i="2"/>
  <c r="F136" i="2"/>
  <c r="G144" i="2"/>
  <c r="G195" i="2"/>
  <c r="G202" i="2"/>
  <c r="G207" i="2"/>
  <c r="G240" i="2"/>
  <c r="G263" i="2"/>
  <c r="F263" i="2"/>
  <c r="F285" i="2"/>
  <c r="F17" i="2"/>
  <c r="F18" i="2"/>
  <c r="F20" i="2"/>
  <c r="F21" i="2"/>
  <c r="F23" i="2"/>
  <c r="G140" i="2"/>
  <c r="G149" i="2"/>
  <c r="G148" i="2"/>
  <c r="F24" i="2"/>
  <c r="F25" i="2"/>
  <c r="F27" i="2"/>
  <c r="F12" i="2"/>
  <c r="F13" i="2"/>
  <c r="G138" i="2"/>
  <c r="G137" i="2"/>
  <c r="G145" i="2"/>
  <c r="F114" i="2"/>
  <c r="G118" i="2"/>
  <c r="F105" i="2"/>
  <c r="F66" i="2"/>
  <c r="G168" i="2"/>
  <c r="F42" i="2"/>
  <c r="F280" i="2"/>
  <c r="G204" i="2"/>
  <c r="G66" i="2"/>
  <c r="F15" i="2"/>
  <c r="F194" i="2"/>
  <c r="G111" i="2"/>
  <c r="F97" i="2"/>
  <c r="G284" i="2"/>
  <c r="F151" i="2"/>
  <c r="F224" i="2"/>
  <c r="G81" i="2"/>
  <c r="F92" i="2"/>
  <c r="F148" i="2"/>
  <c r="F270" i="2"/>
  <c r="F183" i="2"/>
  <c r="F180" i="2"/>
  <c r="D16" i="1"/>
  <c r="C17" i="2" s="1"/>
  <c r="H10" i="2"/>
  <c r="I13" i="2"/>
  <c r="G239" i="2"/>
  <c r="F137" i="2"/>
  <c r="F144" i="2"/>
  <c r="G11" i="2"/>
  <c r="F198" i="2"/>
  <c r="G57" i="2"/>
  <c r="G177" i="2"/>
  <c r="G181" i="2"/>
  <c r="F277" i="2"/>
  <c r="G235" i="2"/>
  <c r="H24" i="2"/>
  <c r="G96" i="2"/>
  <c r="F51" i="2"/>
  <c r="G262" i="2"/>
  <c r="F264" i="2"/>
  <c r="G88" i="2"/>
  <c r="G247" i="2"/>
  <c r="I16" i="2"/>
  <c r="F58" i="2"/>
  <c r="G257" i="2"/>
  <c r="F134" i="2"/>
  <c r="F192" i="2"/>
  <c r="F143" i="2"/>
  <c r="D15" i="1"/>
  <c r="C16" i="2" s="1"/>
  <c r="C23" i="2"/>
  <c r="F74" i="2"/>
  <c r="F206" i="2"/>
  <c r="G173" i="2"/>
  <c r="G26" i="2" l="1"/>
  <c r="G15" i="2"/>
  <c r="G20" i="2"/>
  <c r="G13" i="2"/>
  <c r="G27" i="2"/>
  <c r="G28" i="2"/>
  <c r="G21" i="2"/>
  <c r="G14" i="2"/>
  <c r="G16" i="2"/>
  <c r="G25" i="2"/>
  <c r="G19" i="2"/>
  <c r="G22" i="2"/>
  <c r="G23" i="2"/>
  <c r="G17" i="2"/>
  <c r="G18" i="2"/>
  <c r="G24" i="2"/>
</calcChain>
</file>

<file path=xl/sharedStrings.xml><?xml version="1.0" encoding="utf-8"?>
<sst xmlns="http://schemas.openxmlformats.org/spreadsheetml/2006/main" count="831" uniqueCount="371">
  <si>
    <t>AVIATION ACTIVITY REPORT, AUSTIN-BERGSTROM INTERNATIONAL AIRPORT</t>
  </si>
  <si>
    <t>PASSENGER ACTIVITY</t>
  </si>
  <si>
    <t>Domestic Enplaned Revenue</t>
  </si>
  <si>
    <t>Domestic Deplaned Revenue</t>
  </si>
  <si>
    <t>Domestic Through Revenue</t>
  </si>
  <si>
    <t>International Enplaned Revenue</t>
  </si>
  <si>
    <t>International Deplaned Revenue</t>
  </si>
  <si>
    <t>International Through Revenue</t>
  </si>
  <si>
    <t>Domestic Enplaned Non-Revenue</t>
  </si>
  <si>
    <t>Domestic Deplaned Non-Revenue</t>
  </si>
  <si>
    <t>Domestic Through Non-Revenue</t>
  </si>
  <si>
    <t>International Enplaned Non-Revenue</t>
  </si>
  <si>
    <t>International Deplaned Non-Revenue</t>
  </si>
  <si>
    <t>International Through Non-Revenue</t>
  </si>
  <si>
    <t>TOTAL PASSENGERS</t>
  </si>
  <si>
    <t>Domestic Enplaned Belly Freight</t>
  </si>
  <si>
    <t>Domestic Deplaned Belly Freight</t>
  </si>
  <si>
    <t>International Enplaned Belly Freight</t>
  </si>
  <si>
    <t>International Deplaned Belly Freight</t>
  </si>
  <si>
    <t>TOTAL BELLY FREIGHT</t>
  </si>
  <si>
    <t>Domestic Enplaned Mail</t>
  </si>
  <si>
    <t>Domestic Deplaned Mail</t>
  </si>
  <si>
    <t>International Enplaned Mail</t>
  </si>
  <si>
    <t>International Deplaned Mail</t>
  </si>
  <si>
    <t>TOTAL MAIL</t>
  </si>
  <si>
    <t>Domestic Enplaned Cargo</t>
  </si>
  <si>
    <t>Domestic Deplaned Cargo</t>
  </si>
  <si>
    <t>International Enplaned Cargo</t>
  </si>
  <si>
    <t>International Deplaned Cargo</t>
  </si>
  <si>
    <t>TOTAL CARGO</t>
  </si>
  <si>
    <t>CARGO TOTAL (BELLY FREIGHT,MAIL, CARGO)</t>
  </si>
  <si>
    <t>Revenue Passenger Enplanements</t>
  </si>
  <si>
    <t>United States (000)</t>
  </si>
  <si>
    <t>DOMESTIC</t>
  </si>
  <si>
    <t>TOTAL</t>
  </si>
  <si>
    <t>Austin-Bergstrom</t>
  </si>
  <si>
    <t>Revenue Passenger Enplanements, % Change</t>
  </si>
  <si>
    <t>2000 Jan</t>
  </si>
  <si>
    <t>2000 Feb</t>
  </si>
  <si>
    <t>2000 Mar</t>
  </si>
  <si>
    <t>2000 Apr</t>
  </si>
  <si>
    <t>2000 May</t>
  </si>
  <si>
    <t>2000 Jun</t>
  </si>
  <si>
    <t>2000 Jul</t>
  </si>
  <si>
    <t>2000 Aug</t>
  </si>
  <si>
    <t>2000 Sep</t>
  </si>
  <si>
    <t>2000 Oct</t>
  </si>
  <si>
    <t>2000 Nov</t>
  </si>
  <si>
    <t>2000 Dec</t>
  </si>
  <si>
    <t>2001 Jan</t>
  </si>
  <si>
    <t>2001 Feb</t>
  </si>
  <si>
    <t>2001 Mar</t>
  </si>
  <si>
    <t>2001 Apr</t>
  </si>
  <si>
    <t>2001 May</t>
  </si>
  <si>
    <t>2001 Jun</t>
  </si>
  <si>
    <t>2001 Jul</t>
  </si>
  <si>
    <t>2001 Aug</t>
  </si>
  <si>
    <t>2001 Sep</t>
  </si>
  <si>
    <t>2001 Oct</t>
  </si>
  <si>
    <t>2001 Nov</t>
  </si>
  <si>
    <t>2001 Dec</t>
  </si>
  <si>
    <t>2002 Jan</t>
  </si>
  <si>
    <t>2002 Feb</t>
  </si>
  <si>
    <t>2002 Mar</t>
  </si>
  <si>
    <t>2002 Apr</t>
  </si>
  <si>
    <t>2002 May</t>
  </si>
  <si>
    <t>2002 Jun</t>
  </si>
  <si>
    <t>2002 Jul</t>
  </si>
  <si>
    <t>2002 Aug</t>
  </si>
  <si>
    <t>2002 Sep</t>
  </si>
  <si>
    <t>2002 Oct</t>
  </si>
  <si>
    <t>2002 Nov</t>
  </si>
  <si>
    <t>2002 Dec</t>
  </si>
  <si>
    <t>2003 Jan</t>
  </si>
  <si>
    <t>2003 Feb</t>
  </si>
  <si>
    <t>2003 Mar</t>
  </si>
  <si>
    <t>2003 Apr</t>
  </si>
  <si>
    <t>2003 May</t>
  </si>
  <si>
    <t>2003 Jun</t>
  </si>
  <si>
    <t>2003 Jul</t>
  </si>
  <si>
    <t>2003 Aug</t>
  </si>
  <si>
    <t>2003 Sep</t>
  </si>
  <si>
    <t>2003 Oct</t>
  </si>
  <si>
    <t>2003 Nov</t>
  </si>
  <si>
    <t>2003 Dec</t>
  </si>
  <si>
    <t>2004 Jan</t>
  </si>
  <si>
    <t>2004 Feb</t>
  </si>
  <si>
    <t>2004 Mar</t>
  </si>
  <si>
    <t>2004 Apr</t>
  </si>
  <si>
    <t>2004 May</t>
  </si>
  <si>
    <t>2004 Jun</t>
  </si>
  <si>
    <t>2004 Jul</t>
  </si>
  <si>
    <t>2004 Aug</t>
  </si>
  <si>
    <t>2004 Sep</t>
  </si>
  <si>
    <t>2004 Oct</t>
  </si>
  <si>
    <t>2004 Nov</t>
  </si>
  <si>
    <t>2004 Dec</t>
  </si>
  <si>
    <t>2005 Jan</t>
  </si>
  <si>
    <t>2005 Feb</t>
  </si>
  <si>
    <t>2005 Mar</t>
  </si>
  <si>
    <t>2005 Apr</t>
  </si>
  <si>
    <t>2005 May</t>
  </si>
  <si>
    <t>2005 Jun</t>
  </si>
  <si>
    <t>2005 Jul</t>
  </si>
  <si>
    <t>2005 Aug</t>
  </si>
  <si>
    <t>2005 Sep</t>
  </si>
  <si>
    <t>2005 Oct</t>
  </si>
  <si>
    <t>2005 Nov</t>
  </si>
  <si>
    <t>2005 Dec</t>
  </si>
  <si>
    <t>2006 Jan</t>
  </si>
  <si>
    <t>2006 Feb</t>
  </si>
  <si>
    <t>2006 Mar</t>
  </si>
  <si>
    <t>2006 Apr</t>
  </si>
  <si>
    <t>2006 May</t>
  </si>
  <si>
    <t>2006 Jun</t>
  </si>
  <si>
    <t>2006 Jul</t>
  </si>
  <si>
    <t>2006 Aug</t>
  </si>
  <si>
    <t>2006 Sep</t>
  </si>
  <si>
    <t>2006 Oct</t>
  </si>
  <si>
    <t>2006 Nov</t>
  </si>
  <si>
    <t>2006 Dec</t>
  </si>
  <si>
    <t>2007 Jan</t>
  </si>
  <si>
    <t>2007 Feb</t>
  </si>
  <si>
    <t>2007 Mar</t>
  </si>
  <si>
    <t>2007 Apr</t>
  </si>
  <si>
    <t>2007 May</t>
  </si>
  <si>
    <t>2007 Jun</t>
  </si>
  <si>
    <t>2007 Jul</t>
  </si>
  <si>
    <t>2007 Aug</t>
  </si>
  <si>
    <t>2007 Sep</t>
  </si>
  <si>
    <t>Passenger Activity Comparison</t>
  </si>
  <si>
    <t>2007 Oct</t>
  </si>
  <si>
    <t>2007 Nov</t>
  </si>
  <si>
    <t>2007 Dec</t>
  </si>
  <si>
    <t>2008 Jan</t>
  </si>
  <si>
    <t>2008 Feb</t>
  </si>
  <si>
    <t>2008 Mar</t>
  </si>
  <si>
    <t>2008 Apr</t>
  </si>
  <si>
    <t>2008 May</t>
  </si>
  <si>
    <t>2008 Jun</t>
  </si>
  <si>
    <t>2008 Jul</t>
  </si>
  <si>
    <t>2008 Aug</t>
  </si>
  <si>
    <t>2008 Sep</t>
  </si>
  <si>
    <t>2008 Oct</t>
  </si>
  <si>
    <t>2008 Nov</t>
  </si>
  <si>
    <t>2008 Dec</t>
  </si>
  <si>
    <t>2009 Jan</t>
  </si>
  <si>
    <t>2009 Feb</t>
  </si>
  <si>
    <t>2009 Mar</t>
  </si>
  <si>
    <t>2009 Apr</t>
  </si>
  <si>
    <t>2009 May</t>
  </si>
  <si>
    <t>2009 Jun</t>
  </si>
  <si>
    <t>2009 Jul</t>
  </si>
  <si>
    <t>2009 Aug</t>
  </si>
  <si>
    <t>2009 Sep</t>
  </si>
  <si>
    <t>2009 Oct</t>
  </si>
  <si>
    <t>2009 Nov</t>
  </si>
  <si>
    <t>2009 Dec</t>
  </si>
  <si>
    <t>2010 Jan</t>
  </si>
  <si>
    <t>2010 Feb</t>
  </si>
  <si>
    <t>2010 Mar</t>
  </si>
  <si>
    <t>2010 Apr</t>
  </si>
  <si>
    <t>2010 May</t>
  </si>
  <si>
    <t>2010 Jun</t>
  </si>
  <si>
    <t>2010 Jul</t>
  </si>
  <si>
    <t>2010 Aug</t>
  </si>
  <si>
    <t>2010 Sep</t>
  </si>
  <si>
    <t>2010 Oct</t>
  </si>
  <si>
    <t>2010 Nov</t>
  </si>
  <si>
    <t>2010 Dec</t>
  </si>
  <si>
    <t>2011 Jan</t>
  </si>
  <si>
    <t>2011 Feb</t>
  </si>
  <si>
    <t>2011 Mar</t>
  </si>
  <si>
    <t>2011 Apr</t>
  </si>
  <si>
    <t>2011 May</t>
  </si>
  <si>
    <t>2011 Jun</t>
  </si>
  <si>
    <t>2011 Jul</t>
  </si>
  <si>
    <t>2011 Aug</t>
  </si>
  <si>
    <t>2011 Sep</t>
  </si>
  <si>
    <t>2011 Oct</t>
  </si>
  <si>
    <t>2011 Nov</t>
  </si>
  <si>
    <t>2011 Dec</t>
  </si>
  <si>
    <t>2012 Jan</t>
  </si>
  <si>
    <t>2012 Feb</t>
  </si>
  <si>
    <t>2012 Mar</t>
  </si>
  <si>
    <t>2012 Apr</t>
  </si>
  <si>
    <t>2012 May</t>
  </si>
  <si>
    <t>2012 Jun</t>
  </si>
  <si>
    <t>2012 Jul</t>
  </si>
  <si>
    <t>2012 Aug</t>
  </si>
  <si>
    <t>2012 Sep</t>
  </si>
  <si>
    <t>2012 Oct</t>
  </si>
  <si>
    <t>2012 Nov</t>
  </si>
  <si>
    <t>2012 Dec</t>
  </si>
  <si>
    <t>2013 Jan</t>
  </si>
  <si>
    <t>2013 Feb</t>
  </si>
  <si>
    <t>2013 Mar</t>
  </si>
  <si>
    <t>2013 Apr</t>
  </si>
  <si>
    <t>2013 May</t>
  </si>
  <si>
    <t>2013 Jun</t>
  </si>
  <si>
    <t>2013 Jul</t>
  </si>
  <si>
    <t>2013 Aug</t>
  </si>
  <si>
    <t>2013 Sep</t>
  </si>
  <si>
    <t>2013 Oct</t>
  </si>
  <si>
    <t>2013 Nov</t>
  </si>
  <si>
    <t>2013 Dec</t>
  </si>
  <si>
    <t>2014 Jan</t>
  </si>
  <si>
    <t>2014 Feb</t>
  </si>
  <si>
    <t>2014 Mar</t>
  </si>
  <si>
    <t>2014 Apr</t>
  </si>
  <si>
    <t>2014 May</t>
  </si>
  <si>
    <t>2014 Jun</t>
  </si>
  <si>
    <t>2014 Jul</t>
  </si>
  <si>
    <t>2014 Aug</t>
  </si>
  <si>
    <t>2014 Sep</t>
  </si>
  <si>
    <t>2014 Oct</t>
  </si>
  <si>
    <t>2014 Nov</t>
  </si>
  <si>
    <t>2014 Dec</t>
  </si>
  <si>
    <t>2015 Jan</t>
  </si>
  <si>
    <t>2015 Feb</t>
  </si>
  <si>
    <t>2015 Mar</t>
  </si>
  <si>
    <t>2015 Apr</t>
  </si>
  <si>
    <t>2015 May</t>
  </si>
  <si>
    <t>2015 Jun</t>
  </si>
  <si>
    <t>2015 Jul</t>
  </si>
  <si>
    <t>2015 Aug</t>
  </si>
  <si>
    <t>2015 Sep</t>
  </si>
  <si>
    <t>2015 Oct</t>
  </si>
  <si>
    <t>2015 Nov</t>
  </si>
  <si>
    <t>2015 Dec</t>
  </si>
  <si>
    <t>2016 Jan</t>
  </si>
  <si>
    <t>2016 Feb</t>
  </si>
  <si>
    <t>2016 Mar</t>
  </si>
  <si>
    <t>Sources:</t>
  </si>
  <si>
    <t>Chamber update:</t>
  </si>
  <si>
    <t>ABIA and Bureau of Transportation Statistics</t>
  </si>
  <si>
    <t>Source:</t>
  </si>
  <si>
    <t>http://www.austintexas.gov/department/monthly-activity-reports-passenger-and-air-cargo-traffic</t>
  </si>
  <si>
    <t>Austin-Bergstrom International Airport</t>
  </si>
  <si>
    <t>2016 Apr</t>
  </si>
  <si>
    <t>2016 May</t>
  </si>
  <si>
    <t>2016 Jun</t>
  </si>
  <si>
    <t>2016 Jul</t>
  </si>
  <si>
    <t>2016 Aug</t>
  </si>
  <si>
    <t>2016 Sep</t>
  </si>
  <si>
    <t>2016 Oct</t>
  </si>
  <si>
    <t>2016 Nov</t>
  </si>
  <si>
    <t>2016 Dec</t>
  </si>
  <si>
    <t>http://www.transtats.bts.gov/TRAFFIC/</t>
  </si>
  <si>
    <t>2017 Jan</t>
  </si>
  <si>
    <t>2017 Feb</t>
  </si>
  <si>
    <t>2017 Mar</t>
  </si>
  <si>
    <t>2017 Apr</t>
  </si>
  <si>
    <t>2017 May</t>
  </si>
  <si>
    <t>2017 Jun</t>
  </si>
  <si>
    <t>2017 Jul</t>
  </si>
  <si>
    <t>2017 Aug</t>
  </si>
  <si>
    <t>2017 Sep</t>
  </si>
  <si>
    <t>2017 Oct</t>
  </si>
  <si>
    <t>2017 Nov</t>
  </si>
  <si>
    <t>2017 Dec</t>
  </si>
  <si>
    <t>2018 Jan</t>
  </si>
  <si>
    <t>2018 Feb</t>
  </si>
  <si>
    <t>2018 Mar</t>
  </si>
  <si>
    <t>2018 Apr</t>
  </si>
  <si>
    <t>2018 May</t>
  </si>
  <si>
    <t>2018 Jun</t>
  </si>
  <si>
    <t>2018 Jul</t>
  </si>
  <si>
    <t>2018 Aug</t>
  </si>
  <si>
    <t>2018 Sep</t>
  </si>
  <si>
    <t>2018 Oct</t>
  </si>
  <si>
    <t>2018 Nov</t>
  </si>
  <si>
    <t>2018 Dec</t>
  </si>
  <si>
    <t>2019 Jan</t>
  </si>
  <si>
    <t>2019 Feb</t>
  </si>
  <si>
    <t>2019 Mar</t>
  </si>
  <si>
    <t>2019 Apr</t>
  </si>
  <si>
    <t>2019 May</t>
  </si>
  <si>
    <t>2019 Jun</t>
  </si>
  <si>
    <t>2019 Jul</t>
  </si>
  <si>
    <t>2019 Aug</t>
  </si>
  <si>
    <t>2019 Sep</t>
  </si>
  <si>
    <t>2019 Oct</t>
  </si>
  <si>
    <t>2019 Nov</t>
  </si>
  <si>
    <t>2019 Dec</t>
  </si>
  <si>
    <t>2020 Jan</t>
  </si>
  <si>
    <t>2020 Feb</t>
  </si>
  <si>
    <t>2020 Mar</t>
  </si>
  <si>
    <t>2020 Apr</t>
  </si>
  <si>
    <t>2020 May</t>
  </si>
  <si>
    <t>2020 Jun</t>
  </si>
  <si>
    <t xml:space="preserve"> </t>
  </si>
  <si>
    <t>2020 Jul</t>
  </si>
  <si>
    <t>2020 Aug</t>
  </si>
  <si>
    <t>2020 Sep</t>
  </si>
  <si>
    <t>2020 Oct</t>
  </si>
  <si>
    <t>2020 Nov</t>
  </si>
  <si>
    <t>February 9, 2021</t>
  </si>
  <si>
    <t>Reports discontinued reporting through passengers in 2009</t>
  </si>
  <si>
    <t>2020 Dec</t>
  </si>
  <si>
    <t>2021 Jan</t>
  </si>
  <si>
    <t>2021 Feb</t>
  </si>
  <si>
    <t>2021 Mar</t>
  </si>
  <si>
    <t>2021 Apr</t>
  </si>
  <si>
    <t>2021 May</t>
  </si>
  <si>
    <t>2021 Jun</t>
  </si>
  <si>
    <t>2021 Jul</t>
  </si>
  <si>
    <t>2021 Aug</t>
  </si>
  <si>
    <t>2021 Sep</t>
  </si>
  <si>
    <t>2021 Oct</t>
  </si>
  <si>
    <t>2021 Nov</t>
  </si>
  <si>
    <t>2021 Dec</t>
  </si>
  <si>
    <t>2022 Jan</t>
  </si>
  <si>
    <t>2022 Feb</t>
  </si>
  <si>
    <t>2022 Mar</t>
  </si>
  <si>
    <t>2022 Apr</t>
  </si>
  <si>
    <t>2022 May</t>
  </si>
  <si>
    <t>2022 Jun</t>
  </si>
  <si>
    <t>2022 Jul</t>
  </si>
  <si>
    <t>2022 Aug</t>
  </si>
  <si>
    <t>2022 Sep</t>
  </si>
  <si>
    <t>2022 Oct</t>
  </si>
  <si>
    <t>2022 Nov</t>
  </si>
  <si>
    <t>2022 Dec</t>
  </si>
  <si>
    <t>2023 Jan</t>
  </si>
  <si>
    <t>CARGO ACTIVITY (pounds)</t>
  </si>
  <si>
    <t>2023 Feb</t>
  </si>
  <si>
    <t>2023 Mar</t>
  </si>
  <si>
    <t>2023 Apr</t>
  </si>
  <si>
    <t>2023 May</t>
  </si>
  <si>
    <t>2023 Jun</t>
  </si>
  <si>
    <t>2023 Jul</t>
  </si>
  <si>
    <t>2023 Aug</t>
  </si>
  <si>
    <t>2023 Sep</t>
  </si>
  <si>
    <t>2023 Oct</t>
  </si>
  <si>
    <t>OA update:</t>
  </si>
  <si>
    <t>2023 Nov</t>
  </si>
  <si>
    <t>Opportunity Austin</t>
  </si>
  <si>
    <t>200 W 6th St., Suite 1750</t>
  </si>
  <si>
    <t>Austin, TX 78701</t>
  </si>
  <si>
    <t>512.254.4522</t>
  </si>
  <si>
    <t>www.opportunityaustin.com</t>
  </si>
  <si>
    <t>2023 Dec</t>
  </si>
  <si>
    <t>2024 YTD</t>
  </si>
  <si>
    <t>2024 Jan</t>
  </si>
  <si>
    <t>2024 Feb</t>
  </si>
  <si>
    <t>2024 Mar</t>
  </si>
  <si>
    <t>2024 Apr</t>
  </si>
  <si>
    <t>2024 May</t>
  </si>
  <si>
    <t>2024 Jun</t>
  </si>
  <si>
    <t>2024 Jul</t>
  </si>
  <si>
    <t>2024 Aug</t>
  </si>
  <si>
    <t>2024 Sep</t>
  </si>
  <si>
    <t>2024 Oct</t>
  </si>
  <si>
    <t>2024 Nov</t>
  </si>
  <si>
    <t>2024 Dec</t>
  </si>
  <si>
    <t>2025 YTD</t>
  </si>
  <si>
    <t>2025 Jan</t>
  </si>
  <si>
    <t>2025 Feb</t>
  </si>
  <si>
    <t>2025 Mar</t>
  </si>
  <si>
    <t>2025 Apr</t>
  </si>
  <si>
    <t>2025 May</t>
  </si>
  <si>
    <t>2025 Jun</t>
  </si>
  <si>
    <t>2023 YTD</t>
  </si>
  <si>
    <t>2025 Jul</t>
  </si>
  <si>
    <t>2025 Aug</t>
  </si>
  <si>
    <t>2025 Sep</t>
  </si>
  <si>
    <t>2025 Oct</t>
  </si>
  <si>
    <t>Jan. 13, 2026</t>
  </si>
  <si>
    <t>2025 Nov</t>
  </si>
  <si>
    <t>Jan 13.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</si>
</sst>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25" x14ac:knownFonts="1">
    <font>
      <sz val="12"/>
      <name val="Arial"/>
    </font>
    <font>
      <sz val="10"/>
      <name val="Verdana"/>
      <family val="2"/>
    </font>
    <font>
      <sz val="10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9"/>
      <name val="Verdana"/>
      <family val="2"/>
    </font>
    <font>
      <u/>
      <sz val="8"/>
      <color theme="4"/>
      <name val="Arial"/>
      <family val="2"/>
    </font>
    <font>
      <sz val="8"/>
      <color rgb="FFFF000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name val="Barlow"/>
      <scheme val="minor"/>
    </font>
    <font>
      <sz val="9"/>
      <color indexed="8"/>
      <name val="Barlow"/>
      <scheme val="minor"/>
    </font>
    <font>
      <sz val="10"/>
      <name val="Barlow"/>
      <scheme val="minor"/>
    </font>
    <font>
      <u/>
      <sz val="8"/>
      <color indexed="12"/>
      <name val="Barlow"/>
      <scheme val="minor"/>
    </font>
    <font>
      <b/>
      <sz val="10"/>
      <name val="Barlow"/>
      <scheme val="minor"/>
    </font>
    <font>
      <sz val="8"/>
      <color rgb="FFFF0000"/>
      <name val="Barlow"/>
      <scheme val="minor"/>
    </font>
    <font>
      <u/>
      <sz val="8"/>
      <color theme="4"/>
      <name val="Barlow"/>
      <scheme val="minor"/>
    </font>
    <font>
      <b/>
      <sz val="9"/>
      <name val="Barlow"/>
      <scheme val="minor"/>
    </font>
    <font>
      <sz val="8"/>
      <color indexed="8"/>
      <name val="Barlow"/>
      <scheme val="minor"/>
    </font>
    <font>
      <sz val="8"/>
      <name val="Aptos"/>
      <family val="2"/>
    </font>
    <font>
      <sz val="10"/>
      <name val="Aptos"/>
      <family val="2"/>
    </font>
    <font>
      <sz val="8"/>
      <color indexed="8"/>
      <name val="Aptos"/>
      <family val="2"/>
    </font>
    <font>
      <sz val="9"/>
      <color indexed="8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3" fillId="0" borderId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165" fontId="1" fillId="0" borderId="0" xfId="0" applyNumberFormat="1" applyFont="1"/>
    <xf numFmtId="3" fontId="2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left"/>
    </xf>
    <xf numFmtId="0" fontId="9" fillId="0" borderId="0" xfId="0" applyFont="1"/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3" fontId="5" fillId="0" borderId="0" xfId="0" applyNumberFormat="1" applyFont="1"/>
    <xf numFmtId="3" fontId="5" fillId="0" borderId="0" xfId="1" applyNumberFormat="1" applyFont="1" applyAlignment="1"/>
    <xf numFmtId="0" fontId="4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3" applyNumberFormat="1" applyAlignment="1" applyProtection="1">
      <alignment horizontal="left"/>
    </xf>
    <xf numFmtId="3" fontId="0" fillId="0" borderId="0" xfId="0" applyNumberFormat="1"/>
    <xf numFmtId="10" fontId="5" fillId="0" borderId="0" xfId="0" applyNumberFormat="1" applyFont="1"/>
    <xf numFmtId="10" fontId="0" fillId="0" borderId="0" xfId="0" applyNumberFormat="1"/>
    <xf numFmtId="0" fontId="5" fillId="0" borderId="0" xfId="0" quotePrefix="1" applyFont="1" applyAlignment="1">
      <alignment horizontal="left"/>
    </xf>
    <xf numFmtId="0" fontId="12" fillId="0" borderId="0" xfId="0" applyFont="1"/>
    <xf numFmtId="3" fontId="13" fillId="0" borderId="0" xfId="0" applyNumberFormat="1" applyFont="1" applyAlignment="1">
      <alignment horizontal="center" vertical="top" shrinkToFit="1"/>
    </xf>
    <xf numFmtId="3" fontId="12" fillId="0" borderId="0" xfId="0" applyNumberFormat="1" applyFont="1"/>
    <xf numFmtId="0" fontId="14" fillId="0" borderId="0" xfId="0" applyFont="1"/>
    <xf numFmtId="10" fontId="13" fillId="0" borderId="0" xfId="0" applyNumberFormat="1" applyFont="1" applyAlignment="1">
      <alignment horizontal="center" vertical="top" shrinkToFit="1"/>
    </xf>
    <xf numFmtId="0" fontId="14" fillId="0" borderId="0" xfId="0" applyFont="1" applyAlignment="1">
      <alignment horizontal="left" vertical="center"/>
    </xf>
    <xf numFmtId="1" fontId="13" fillId="0" borderId="0" xfId="0" applyNumberFormat="1" applyFont="1" applyAlignment="1">
      <alignment horizontal="center" vertical="top" shrinkToFit="1"/>
    </xf>
    <xf numFmtId="0" fontId="15" fillId="0" borderId="0" xfId="3" applyFont="1" applyAlignment="1" applyProtection="1"/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7" fillId="0" borderId="0" xfId="0" applyFont="1"/>
    <xf numFmtId="0" fontId="18" fillId="0" borderId="0" xfId="3" applyNumberFormat="1" applyFont="1" applyAlignment="1" applyProtection="1">
      <alignment horizontal="left"/>
    </xf>
    <xf numFmtId="0" fontId="19" fillId="0" borderId="0" xfId="0" applyFont="1"/>
    <xf numFmtId="0" fontId="12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/>
    </xf>
    <xf numFmtId="3" fontId="21" fillId="0" borderId="0" xfId="0" applyNumberFormat="1" applyFont="1" applyAlignment="1">
      <alignment horizontal="right"/>
    </xf>
    <xf numFmtId="0" fontId="21" fillId="0" borderId="0" xfId="0" applyFont="1" applyAlignment="1">
      <alignment horizontal="right"/>
    </xf>
    <xf numFmtId="0" fontId="22" fillId="0" borderId="0" xfId="0" applyFont="1"/>
    <xf numFmtId="3" fontId="22" fillId="0" borderId="0" xfId="0" applyNumberFormat="1" applyFont="1"/>
    <xf numFmtId="3" fontId="21" fillId="0" borderId="0" xfId="0" applyNumberFormat="1" applyFont="1"/>
    <xf numFmtId="0" fontId="21" fillId="0" borderId="0" xfId="0" applyFont="1"/>
    <xf numFmtId="3" fontId="21" fillId="0" borderId="0" xfId="1" applyNumberFormat="1" applyFont="1"/>
    <xf numFmtId="3" fontId="21" fillId="0" borderId="0" xfId="1" applyNumberFormat="1" applyFont="1" applyAlignment="1"/>
    <xf numFmtId="165" fontId="22" fillId="0" borderId="0" xfId="0" applyNumberFormat="1" applyFont="1"/>
    <xf numFmtId="0" fontId="21" fillId="0" borderId="0" xfId="0" quotePrefix="1" applyFont="1"/>
    <xf numFmtId="165" fontId="21" fillId="0" borderId="0" xfId="0" applyNumberFormat="1" applyFont="1"/>
    <xf numFmtId="0" fontId="18" fillId="0" borderId="0" xfId="3" applyNumberFormat="1" applyFont="1" applyAlignment="1" applyProtection="1"/>
    <xf numFmtId="0" fontId="19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right" vertical="top"/>
    </xf>
    <xf numFmtId="0" fontId="11" fillId="0" borderId="0" xfId="0" applyFont="1" applyAlignment="1">
      <alignment horizontal="right" vertical="top"/>
    </xf>
    <xf numFmtId="3" fontId="23" fillId="0" borderId="0" xfId="0" applyNumberFormat="1" applyFont="1" applyAlignment="1">
      <alignment horizontal="right"/>
    </xf>
    <xf numFmtId="0" fontId="22" fillId="0" borderId="0" xfId="0" applyFont="1" applyAlignment="1">
      <alignment horizontal="right"/>
    </xf>
    <xf numFmtId="3" fontId="23" fillId="0" borderId="0" xfId="0" applyNumberFormat="1" applyFont="1" applyAlignment="1">
      <alignment horizontal="right" shrinkToFit="1"/>
    </xf>
    <xf numFmtId="4" fontId="21" fillId="0" borderId="0" xfId="0" applyNumberFormat="1" applyFont="1" applyAlignment="1">
      <alignment horizontal="right"/>
    </xf>
    <xf numFmtId="3" fontId="23" fillId="0" borderId="0" xfId="0" applyNumberFormat="1" applyFont="1" applyAlignment="1">
      <alignment horizontal="right" vertical="top"/>
    </xf>
    <xf numFmtId="15" fontId="12" fillId="0" borderId="0" xfId="0" quotePrefix="1" applyNumberFormat="1" applyFont="1" applyAlignment="1">
      <alignment horizontal="left"/>
    </xf>
    <xf numFmtId="3" fontId="23" fillId="0" borderId="0" xfId="0" applyNumberFormat="1" applyFont="1" applyAlignment="1">
      <alignment horizontal="right" vertical="top" shrinkToFit="1"/>
    </xf>
    <xf numFmtId="165" fontId="21" fillId="0" borderId="0" xfId="0" applyNumberFormat="1" applyFont="1" applyAlignment="1">
      <alignment horizontal="right"/>
    </xf>
    <xf numFmtId="0" fontId="24" fillId="0" borderId="0" xfId="0" applyFont="1" applyAlignment="1">
      <alignment horizontal="right" vertical="top"/>
    </xf>
    <xf numFmtId="3" fontId="24" fillId="0" borderId="0" xfId="0" applyNumberFormat="1" applyFont="1" applyAlignment="1">
      <alignment horizontal="center" vertical="top" shrinkToFit="1"/>
    </xf>
    <xf numFmtId="10" fontId="24" fillId="0" borderId="0" xfId="0" applyNumberFormat="1" applyFont="1" applyAlignment="1">
      <alignment horizontal="center" vertical="top" shrinkToFit="1"/>
    </xf>
    <xf numFmtId="0" fontId="22" fillId="0" borderId="0" xfId="0" applyFont="1" applyAlignment="1">
      <alignment horizontal="left" vertical="center"/>
    </xf>
    <xf numFmtId="0" fontId="19" fillId="4" borderId="0" xfId="0" applyFont="1" applyFill="1" applyAlignment="1">
      <alignment horizontal="center"/>
    </xf>
    <xf numFmtId="0" fontId="19" fillId="3" borderId="0" xfId="0" applyFont="1" applyFill="1" applyAlignment="1">
      <alignment horizontal="center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wrapText="1"/>
    </xf>
    <xf numFmtId="0" fontId="12" fillId="0" borderId="0" xfId="0" applyFont="1"/>
    <xf numFmtId="0" fontId="16" fillId="0" borderId="0" xfId="0" applyFont="1" applyAlignment="1">
      <alignment horizontal="center"/>
    </xf>
    <xf numFmtId="0" fontId="18" fillId="0" borderId="0" xfId="3" applyNumberFormat="1" applyFont="1" applyAlignment="1" applyProtection="1"/>
    <xf numFmtId="0" fontId="12" fillId="0" borderId="0" xfId="0" quotePrefix="1" applyFont="1" applyAlignment="1">
      <alignment horizontal="left"/>
    </xf>
    <xf numFmtId="0" fontId="6" fillId="2" borderId="0" xfId="0" applyFont="1" applyFill="1" applyAlignment="1">
      <alignment horizontal="center"/>
    </xf>
  </cellXfs>
  <cellStyles count="4">
    <cellStyle name="Comma" xfId="1" builtinId="3"/>
    <cellStyle name="Followed Hyperlink" xfId="2" builtinId="9" customBuiltin="1"/>
    <cellStyle name="Hyperlink" xfId="3" builtinId="8" customBuilti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calcChain" Target="calcChain.xml"/><Relationship Id="rId5" Type="http://schemas.openxmlformats.org/officeDocument/2006/relationships/chartsheet" Target="chartsheets/sheet3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2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Revenue Passenger Enplanements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9896841960193208E-2"/>
          <c:y val="0.14291057494889445"/>
          <c:w val="0.78992836429990565"/>
          <c:h val="0.81041510358059243"/>
        </c:manualLayout>
      </c:layout>
      <c:lineChart>
        <c:grouping val="standard"/>
        <c:varyColors val="0"/>
        <c:ser>
          <c:idx val="0"/>
          <c:order val="0"/>
          <c:tx>
            <c:v>Austin-Bergstrom</c:v>
          </c:tx>
          <c:spPr>
            <a:ln>
              <a:solidFill>
                <a:srgbClr val="92D050"/>
              </a:solidFill>
            </a:ln>
          </c:spPr>
          <c:marker>
            <c:symbol val="circle"/>
            <c:size val="10"/>
            <c:spPr>
              <a:solidFill>
                <a:srgbClr val="92D050"/>
              </a:solidFill>
            </c:spPr>
          </c:marker>
          <c:cat>
            <c:numRef>
              <c:f>'Passenger Activity Comparison'!$A$8:$A$32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'Passenger Activity Comparison'!$C$8:$C$32</c:f>
              <c:numCache>
                <c:formatCode>#,##0</c:formatCode>
                <c:ptCount val="25"/>
                <c:pt idx="0">
                  <c:v>3647260</c:v>
                </c:pt>
                <c:pt idx="1">
                  <c:v>3427359</c:v>
                </c:pt>
                <c:pt idx="2">
                  <c:v>3185384</c:v>
                </c:pt>
                <c:pt idx="3">
                  <c:v>3174856</c:v>
                </c:pt>
                <c:pt idx="4">
                  <c:v>3435229</c:v>
                </c:pt>
                <c:pt idx="5">
                  <c:v>3644805</c:v>
                </c:pt>
                <c:pt idx="6">
                  <c:v>3938336</c:v>
                </c:pt>
                <c:pt idx="7">
                  <c:v>4215656</c:v>
                </c:pt>
                <c:pt idx="8">
                  <c:v>4313337</c:v>
                </c:pt>
                <c:pt idx="9">
                  <c:v>3992499</c:v>
                </c:pt>
                <c:pt idx="10">
                  <c:v>4206235</c:v>
                </c:pt>
                <c:pt idx="11">
                  <c:v>4428674</c:v>
                </c:pt>
                <c:pt idx="12">
                  <c:v>4602015</c:v>
                </c:pt>
                <c:pt idx="13">
                  <c:v>4888020</c:v>
                </c:pt>
                <c:pt idx="14">
                  <c:v>5248736</c:v>
                </c:pt>
                <c:pt idx="15">
                  <c:v>5835937</c:v>
                </c:pt>
                <c:pt idx="16">
                  <c:v>6093048</c:v>
                </c:pt>
                <c:pt idx="17">
                  <c:v>6809905</c:v>
                </c:pt>
                <c:pt idx="18">
                  <c:v>7746288</c:v>
                </c:pt>
                <c:pt idx="19">
                  <c:v>8512303</c:v>
                </c:pt>
                <c:pt idx="20">
                  <c:v>3134627</c:v>
                </c:pt>
                <c:pt idx="21">
                  <c:v>6660777</c:v>
                </c:pt>
                <c:pt idx="22">
                  <c:v>10357131</c:v>
                </c:pt>
                <c:pt idx="23">
                  <c:v>10816602</c:v>
                </c:pt>
                <c:pt idx="24">
                  <c:v>10662819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1D-4F8D-A9F4-44FF833ED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4537727"/>
        <c:axId val="1"/>
      </c:lineChart>
      <c:lineChart>
        <c:grouping val="standard"/>
        <c:varyColors val="0"/>
        <c:ser>
          <c:idx val="1"/>
          <c:order val="1"/>
          <c:tx>
            <c:v>United States</c:v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10"/>
            <c:spPr>
              <a:solidFill>
                <a:schemeClr val="accent6"/>
              </a:solidFill>
            </c:spPr>
          </c:marker>
          <c:cat>
            <c:numRef>
              <c:f>'Passenger Activity Comparison'!$A$8:$A$32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'Passenger Activity Comparison'!$E$8:$E$32</c:f>
              <c:numCache>
                <c:formatCode>#,##0</c:formatCode>
                <c:ptCount val="25"/>
                <c:pt idx="0">
                  <c:v>674251</c:v>
                </c:pt>
                <c:pt idx="1">
                  <c:v>629266</c:v>
                </c:pt>
                <c:pt idx="2">
                  <c:v>621606</c:v>
                </c:pt>
                <c:pt idx="3">
                  <c:v>656726</c:v>
                </c:pt>
                <c:pt idx="4">
                  <c:v>714014</c:v>
                </c:pt>
                <c:pt idx="5">
                  <c:v>747171</c:v>
                </c:pt>
                <c:pt idx="6">
                  <c:v>750791</c:v>
                </c:pt>
                <c:pt idx="7">
                  <c:v>775989</c:v>
                </c:pt>
                <c:pt idx="8">
                  <c:v>749242</c:v>
                </c:pt>
                <c:pt idx="9">
                  <c:v>709290</c:v>
                </c:pt>
                <c:pt idx="10">
                  <c:v>726545</c:v>
                </c:pt>
                <c:pt idx="11">
                  <c:v>737393</c:v>
                </c:pt>
                <c:pt idx="12">
                  <c:v>742822</c:v>
                </c:pt>
                <c:pt idx="13">
                  <c:v>748537</c:v>
                </c:pt>
                <c:pt idx="14">
                  <c:v>768119</c:v>
                </c:pt>
                <c:pt idx="15">
                  <c:v>803575</c:v>
                </c:pt>
                <c:pt idx="16">
                  <c:v>828761</c:v>
                </c:pt>
                <c:pt idx="17">
                  <c:v>853882</c:v>
                </c:pt>
                <c:pt idx="18">
                  <c:v>893494</c:v>
                </c:pt>
                <c:pt idx="19">
                  <c:v>930951</c:v>
                </c:pt>
                <c:pt idx="20">
                  <c:v>374669</c:v>
                </c:pt>
                <c:pt idx="21">
                  <c:v>670027</c:v>
                </c:pt>
                <c:pt idx="22">
                  <c:v>857499</c:v>
                </c:pt>
                <c:pt idx="23">
                  <c:v>946582</c:v>
                </c:pt>
                <c:pt idx="24">
                  <c:v>987207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D-4F8D-A9F4-44FF833ED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5453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1000000"/>
          <c:min val="200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54537727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2000000"/>
          <c:min val="200000"/>
        </c:scaling>
        <c:delete val="0"/>
        <c:axPos val="r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Thousands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"/>
        <c:crosses val="max"/>
        <c:crossBetween val="between"/>
      </c:valAx>
    </c:plotArea>
    <c:legend>
      <c:legendPos val="t"/>
      <c:layout>
        <c:manualLayout>
          <c:xMode val="edge"/>
          <c:yMode val="edge"/>
          <c:x val="2.0622125204646447E-2"/>
          <c:y val="8.055552236547063E-2"/>
          <c:w val="0.93208908292404047"/>
          <c:h val="3.9396205975011853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Verdana"/>
                <a:ea typeface="Verdana"/>
              </a:rPr>
              <a:t>Revenue Passenger Enplanments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Verdana"/>
                <a:ea typeface="Verdana"/>
              </a:rPr>
              <a:t>Annual Percent Change</a:t>
            </a:r>
          </a:p>
        </c:rich>
      </c:tx>
      <c:layout>
        <c:manualLayout>
          <c:xMode val="edge"/>
          <c:yMode val="edge"/>
          <c:x val="0.3348017497812773"/>
          <c:y val="2.01679446931878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207048458149779E-2"/>
          <c:y val="0.16028339362985033"/>
          <c:w val="0.8722466960352423"/>
          <c:h val="0.77759009009009006"/>
        </c:manualLayout>
      </c:layout>
      <c:lineChart>
        <c:grouping val="standard"/>
        <c:varyColors val="0"/>
        <c:ser>
          <c:idx val="1"/>
          <c:order val="0"/>
          <c:tx>
            <c:strRef>
              <c:f>'Passenger Activity Comparison'!$F$6</c:f>
              <c:strCache>
                <c:ptCount val="1"/>
                <c:pt idx="0">
                  <c:v>Austin-Bergstrom</c:v>
                </c:pt>
              </c:strCache>
            </c:strRef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plus"/>
            <c:size val="9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numRef>
              <c:f>'Passenger Activity Comparison'!$A$13:$A$32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'Passenger Activity Comparison'!$G$13:$G$32</c:f>
              <c:numCache>
                <c:formatCode>0.0%</c:formatCode>
                <c:ptCount val="20"/>
                <c:pt idx="0">
                  <c:v>6.1007868762169855E-2</c:v>
                </c:pt>
                <c:pt idx="1">
                  <c:v>8.05340752111567E-2</c:v>
                </c:pt>
                <c:pt idx="2">
                  <c:v>7.041552574488312E-2</c:v>
                </c:pt>
                <c:pt idx="3">
                  <c:v>2.3171008260636068E-2</c:v>
                </c:pt>
                <c:pt idx="4">
                  <c:v>-7.4382780663787687E-2</c:v>
                </c:pt>
                <c:pt idx="5">
                  <c:v>5.3534390365532966E-2</c:v>
                </c:pt>
                <c:pt idx="6">
                  <c:v>5.2883160355995329E-2</c:v>
                </c:pt>
                <c:pt idx="7">
                  <c:v>3.9140609582010329E-2</c:v>
                </c:pt>
                <c:pt idx="8">
                  <c:v>6.2147776571784316E-2</c:v>
                </c:pt>
                <c:pt idx="9">
                  <c:v>7.3795933731858707E-2</c:v>
                </c:pt>
                <c:pt idx="10">
                  <c:v>0.11187474470043836</c:v>
                </c:pt>
                <c:pt idx="11">
                  <c:v>4.4056507121307167E-2</c:v>
                </c:pt>
                <c:pt idx="12">
                  <c:v>0.11765162526210199</c:v>
                </c:pt>
                <c:pt idx="13">
                  <c:v>0.13750309292126689</c:v>
                </c:pt>
                <c:pt idx="14">
                  <c:v>9.888800932782256E-2</c:v>
                </c:pt>
                <c:pt idx="15">
                  <c:v>-0.63175335746389671</c:v>
                </c:pt>
                <c:pt idx="16">
                  <c:v>1.1249025801155927</c:v>
                </c:pt>
                <c:pt idx="17">
                  <c:v>0.55494336471555794</c:v>
                </c:pt>
                <c:pt idx="18">
                  <c:v>4.4362768029099948E-2</c:v>
                </c:pt>
                <c:pt idx="19">
                  <c:v>-1.4217311499489396E-2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C-473D-B060-A7D1C3E637E5}"/>
            </c:ext>
          </c:extLst>
        </c:ser>
        <c:ser>
          <c:idx val="0"/>
          <c:order val="1"/>
          <c:tx>
            <c:strRef>
              <c:f>'Passenger Activity Comparison'!$H$6</c:f>
              <c:strCache>
                <c:ptCount val="1"/>
                <c:pt idx="0">
                  <c:v>United States (000)</c:v>
                </c:pt>
              </c:strCache>
            </c:strRef>
          </c:tx>
          <c:spPr>
            <a:ln w="38100">
              <a:solidFill>
                <a:schemeClr val="accent6"/>
              </a:solidFill>
            </a:ln>
          </c:spPr>
          <c:marker>
            <c:symbol val="square"/>
            <c:size val="9"/>
            <c:spPr>
              <a:solidFill>
                <a:schemeClr val="accent6"/>
              </a:solidFill>
              <a:ln>
                <a:solidFill>
                  <a:srgbClr val="F79646"/>
                </a:solidFill>
              </a:ln>
            </c:spPr>
          </c:marker>
          <c:cat>
            <c:numRef>
              <c:f>'Passenger Activity Comparison'!$A$13:$A$32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'Passenger Activity Comparison'!$I$13:$I$32</c:f>
              <c:numCache>
                <c:formatCode>0.0%</c:formatCode>
                <c:ptCount val="20"/>
                <c:pt idx="0">
                  <c:v>4.6437464811614336E-2</c:v>
                </c:pt>
                <c:pt idx="1">
                  <c:v>4.8449417870875611E-3</c:v>
                </c:pt>
                <c:pt idx="2">
                  <c:v>3.3561936677450846E-2</c:v>
                </c:pt>
                <c:pt idx="3">
                  <c:v>-3.4468272101795254E-2</c:v>
                </c:pt>
                <c:pt idx="4">
                  <c:v>-5.3323225339743367E-2</c:v>
                </c:pt>
                <c:pt idx="5">
                  <c:v>2.4327144045453903E-2</c:v>
                </c:pt>
                <c:pt idx="6">
                  <c:v>1.4930940272109779E-2</c:v>
                </c:pt>
                <c:pt idx="7">
                  <c:v>7.3624241076332428E-3</c:v>
                </c:pt>
                <c:pt idx="8">
                  <c:v>7.6936331988013279E-3</c:v>
                </c:pt>
                <c:pt idx="9">
                  <c:v>2.6160363482366267E-2</c:v>
                </c:pt>
                <c:pt idx="10">
                  <c:v>4.6159514346084396E-2</c:v>
                </c:pt>
                <c:pt idx="11">
                  <c:v>3.134243847805121E-2</c:v>
                </c:pt>
                <c:pt idx="12">
                  <c:v>3.0311513210684381E-2</c:v>
                </c:pt>
                <c:pt idx="13">
                  <c:v>4.6390484867932569E-2</c:v>
                </c:pt>
                <c:pt idx="14">
                  <c:v>4.1921937920120333E-2</c:v>
                </c:pt>
                <c:pt idx="15">
                  <c:v>-0.59754165364235068</c:v>
                </c:pt>
                <c:pt idx="16">
                  <c:v>0.78831715460846774</c:v>
                </c:pt>
                <c:pt idx="17">
                  <c:v>0.27979767979499331</c:v>
                </c:pt>
                <c:pt idx="18">
                  <c:v>0.1038870016174946</c:v>
                </c:pt>
                <c:pt idx="19">
                  <c:v>4.2917570796824789E-2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C-473D-B060-A7D1C3E63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4536927"/>
        <c:axId val="1"/>
      </c:lineChart>
      <c:catAx>
        <c:axId val="165453692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.2"/>
        </c:scaling>
        <c:delete val="0"/>
        <c:axPos val="l"/>
        <c:majorGridlines>
          <c:spPr>
            <a:ln>
              <a:solidFill>
                <a:srgbClr val="808080"/>
              </a:solidFill>
              <a:prstDash val="sysDot"/>
            </a:ln>
          </c:spPr>
        </c:majorGridlines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4536927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Revenue Passenger Enplanements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4574543566669547E-2"/>
          <c:y val="0.12573158248997326"/>
          <c:w val="0.85007524447901284"/>
          <c:h val="0.74009582407419305"/>
        </c:manualLayout>
      </c:layout>
      <c:lineChart>
        <c:grouping val="standard"/>
        <c:varyColors val="0"/>
        <c:ser>
          <c:idx val="0"/>
          <c:order val="0"/>
          <c:tx>
            <c:strRef>
              <c:f>'Passenger Activity Comparison'!$B$6</c:f>
              <c:strCache>
                <c:ptCount val="1"/>
                <c:pt idx="0">
                  <c:v>Austin-Bergstrom</c:v>
                </c:pt>
              </c:strCache>
            </c:strRef>
          </c:tx>
          <c:spPr>
            <a:ln w="381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'Passenger Activity Comparison'!$A$217:$A$342</c:f>
              <c:strCache>
                <c:ptCount val="126"/>
                <c:pt idx="0">
                  <c:v>2015 Jan</c:v>
                </c:pt>
                <c:pt idx="1">
                  <c:v>2015 Feb</c:v>
                </c:pt>
                <c:pt idx="2">
                  <c:v>2015 Mar</c:v>
                </c:pt>
                <c:pt idx="3">
                  <c:v>2015 Apr</c:v>
                </c:pt>
                <c:pt idx="4">
                  <c:v>2015 May</c:v>
                </c:pt>
                <c:pt idx="5">
                  <c:v>2015 Jun</c:v>
                </c:pt>
                <c:pt idx="6">
                  <c:v>2015 Jul</c:v>
                </c:pt>
                <c:pt idx="7">
                  <c:v>2015 Aug</c:v>
                </c:pt>
                <c:pt idx="8">
                  <c:v>2015 Sep</c:v>
                </c:pt>
                <c:pt idx="9">
                  <c:v>2015 Oct</c:v>
                </c:pt>
                <c:pt idx="10">
                  <c:v>2015 Nov</c:v>
                </c:pt>
                <c:pt idx="11">
                  <c:v>2015 Dec</c:v>
                </c:pt>
                <c:pt idx="12">
                  <c:v>2016 Jan</c:v>
                </c:pt>
                <c:pt idx="13">
                  <c:v>2016 Feb</c:v>
                </c:pt>
                <c:pt idx="14">
                  <c:v>2016 Mar</c:v>
                </c:pt>
                <c:pt idx="15">
                  <c:v>2016 Apr</c:v>
                </c:pt>
                <c:pt idx="16">
                  <c:v>2016 May</c:v>
                </c:pt>
                <c:pt idx="17">
                  <c:v>2016 Jun</c:v>
                </c:pt>
                <c:pt idx="18">
                  <c:v>2016 Jul</c:v>
                </c:pt>
                <c:pt idx="19">
                  <c:v>2016 Aug</c:v>
                </c:pt>
                <c:pt idx="20">
                  <c:v>2016 Sep</c:v>
                </c:pt>
                <c:pt idx="21">
                  <c:v>2016 Oct</c:v>
                </c:pt>
                <c:pt idx="22">
                  <c:v>2016 Nov</c:v>
                </c:pt>
                <c:pt idx="23">
                  <c:v>2016 Dec</c:v>
                </c:pt>
                <c:pt idx="24">
                  <c:v>2017 Jan</c:v>
                </c:pt>
                <c:pt idx="25">
                  <c:v>2017 Feb</c:v>
                </c:pt>
                <c:pt idx="26">
                  <c:v>2017 Mar</c:v>
                </c:pt>
                <c:pt idx="27">
                  <c:v>2017 Apr</c:v>
                </c:pt>
                <c:pt idx="28">
                  <c:v>2017 May</c:v>
                </c:pt>
                <c:pt idx="29">
                  <c:v>2017 Jun</c:v>
                </c:pt>
                <c:pt idx="30">
                  <c:v>2017 Jul</c:v>
                </c:pt>
                <c:pt idx="31">
                  <c:v>2017 Aug</c:v>
                </c:pt>
                <c:pt idx="32">
                  <c:v>2017 Sep</c:v>
                </c:pt>
                <c:pt idx="33">
                  <c:v>2017 Oct</c:v>
                </c:pt>
                <c:pt idx="34">
                  <c:v>2017 Nov</c:v>
                </c:pt>
                <c:pt idx="35">
                  <c:v>2017 Dec</c:v>
                </c:pt>
                <c:pt idx="36">
                  <c:v>2018 Jan</c:v>
                </c:pt>
                <c:pt idx="37">
                  <c:v>2018 Feb</c:v>
                </c:pt>
                <c:pt idx="38">
                  <c:v>2018 Mar</c:v>
                </c:pt>
                <c:pt idx="39">
                  <c:v>2018 Apr</c:v>
                </c:pt>
                <c:pt idx="40">
                  <c:v>2018 May</c:v>
                </c:pt>
                <c:pt idx="41">
                  <c:v>2018 Jun</c:v>
                </c:pt>
                <c:pt idx="42">
                  <c:v>2018 Jul</c:v>
                </c:pt>
                <c:pt idx="43">
                  <c:v>2018 Aug</c:v>
                </c:pt>
                <c:pt idx="44">
                  <c:v>2018 Sep</c:v>
                </c:pt>
                <c:pt idx="45">
                  <c:v>2018 Oct</c:v>
                </c:pt>
                <c:pt idx="46">
                  <c:v>2018 Nov</c:v>
                </c:pt>
                <c:pt idx="47">
                  <c:v>2018 Dec</c:v>
                </c:pt>
                <c:pt idx="48">
                  <c:v>2019 Jan</c:v>
                </c:pt>
                <c:pt idx="49">
                  <c:v>2019 Feb</c:v>
                </c:pt>
                <c:pt idx="50">
                  <c:v>2019 Mar</c:v>
                </c:pt>
                <c:pt idx="51">
                  <c:v>2019 Apr</c:v>
                </c:pt>
                <c:pt idx="52">
                  <c:v>2019 May</c:v>
                </c:pt>
                <c:pt idx="53">
                  <c:v>2019 Jun</c:v>
                </c:pt>
                <c:pt idx="54">
                  <c:v>2019 Jul</c:v>
                </c:pt>
                <c:pt idx="55">
                  <c:v>2019 Aug</c:v>
                </c:pt>
                <c:pt idx="56">
                  <c:v>2019 Sep</c:v>
                </c:pt>
                <c:pt idx="57">
                  <c:v>2019 Oct</c:v>
                </c:pt>
                <c:pt idx="58">
                  <c:v>2019 Nov</c:v>
                </c:pt>
                <c:pt idx="59">
                  <c:v>2019 Dec</c:v>
                </c:pt>
                <c:pt idx="60">
                  <c:v>2020 Jan</c:v>
                </c:pt>
                <c:pt idx="61">
                  <c:v>2020 Feb</c:v>
                </c:pt>
                <c:pt idx="62">
                  <c:v>2020 Mar</c:v>
                </c:pt>
                <c:pt idx="63">
                  <c:v>2020 Apr</c:v>
                </c:pt>
                <c:pt idx="64">
                  <c:v>2020 May</c:v>
                </c:pt>
                <c:pt idx="65">
                  <c:v>2020 Jun</c:v>
                </c:pt>
                <c:pt idx="66">
                  <c:v>2020 Jul</c:v>
                </c:pt>
                <c:pt idx="67">
                  <c:v>2020 Aug</c:v>
                </c:pt>
                <c:pt idx="68">
                  <c:v>2020 Sep</c:v>
                </c:pt>
                <c:pt idx="69">
                  <c:v>2020 Oct</c:v>
                </c:pt>
                <c:pt idx="70">
                  <c:v>2020 Nov</c:v>
                </c:pt>
                <c:pt idx="71">
                  <c:v>2020 Dec</c:v>
                </c:pt>
                <c:pt idx="72">
                  <c:v>2021 Jan</c:v>
                </c:pt>
                <c:pt idx="73">
                  <c:v>2021 Feb</c:v>
                </c:pt>
                <c:pt idx="74">
                  <c:v>2021 Mar</c:v>
                </c:pt>
                <c:pt idx="75">
                  <c:v>2021 Apr</c:v>
                </c:pt>
                <c:pt idx="76">
                  <c:v>2021 May</c:v>
                </c:pt>
                <c:pt idx="77">
                  <c:v>2021 Jun</c:v>
                </c:pt>
                <c:pt idx="78">
                  <c:v>2021 Jul</c:v>
                </c:pt>
                <c:pt idx="79">
                  <c:v>2021 Aug</c:v>
                </c:pt>
                <c:pt idx="80">
                  <c:v>2021 Sep</c:v>
                </c:pt>
                <c:pt idx="81">
                  <c:v>2021 Oct</c:v>
                </c:pt>
                <c:pt idx="82">
                  <c:v>2021 Nov</c:v>
                </c:pt>
                <c:pt idx="83">
                  <c:v>2021 Dec</c:v>
                </c:pt>
                <c:pt idx="84">
                  <c:v>2022 Jan</c:v>
                </c:pt>
                <c:pt idx="85">
                  <c:v>2022 Feb</c:v>
                </c:pt>
                <c:pt idx="86">
                  <c:v>2022 Mar</c:v>
                </c:pt>
                <c:pt idx="87">
                  <c:v>2022 Apr</c:v>
                </c:pt>
                <c:pt idx="88">
                  <c:v>2022 May</c:v>
                </c:pt>
                <c:pt idx="89">
                  <c:v>2022 Jun</c:v>
                </c:pt>
                <c:pt idx="90">
                  <c:v>2022 Jul</c:v>
                </c:pt>
                <c:pt idx="91">
                  <c:v>2022 Aug</c:v>
                </c:pt>
                <c:pt idx="92">
                  <c:v>2022 Sep</c:v>
                </c:pt>
                <c:pt idx="93">
                  <c:v>2022 Oct</c:v>
                </c:pt>
                <c:pt idx="94">
                  <c:v>2022 Nov</c:v>
                </c:pt>
                <c:pt idx="95">
                  <c:v>2022 Dec</c:v>
                </c:pt>
                <c:pt idx="96">
                  <c:v>2023 Jan</c:v>
                </c:pt>
                <c:pt idx="97">
                  <c:v>2023 Feb</c:v>
                </c:pt>
                <c:pt idx="98">
                  <c:v>2023 Mar</c:v>
                </c:pt>
                <c:pt idx="99">
                  <c:v>2023 Apr</c:v>
                </c:pt>
                <c:pt idx="100">
                  <c:v>2023 May</c:v>
                </c:pt>
                <c:pt idx="101">
                  <c:v>2023 Jun</c:v>
                </c:pt>
                <c:pt idx="102">
                  <c:v>2023 Jul</c:v>
                </c:pt>
                <c:pt idx="103">
                  <c:v>2023 Aug</c:v>
                </c:pt>
                <c:pt idx="104">
                  <c:v>2023 Sep</c:v>
                </c:pt>
                <c:pt idx="105">
                  <c:v>2023 Oct</c:v>
                </c:pt>
                <c:pt idx="106">
                  <c:v>2023 Nov</c:v>
                </c:pt>
                <c:pt idx="107">
                  <c:v>2023 Dec</c:v>
                </c:pt>
                <c:pt idx="108">
                  <c:v>2024 Jan</c:v>
                </c:pt>
                <c:pt idx="109">
                  <c:v>2024 Feb</c:v>
                </c:pt>
                <c:pt idx="110">
                  <c:v>2024 Mar</c:v>
                </c:pt>
                <c:pt idx="111">
                  <c:v>2024 Apr</c:v>
                </c:pt>
                <c:pt idx="112">
                  <c:v>2024 May</c:v>
                </c:pt>
                <c:pt idx="113">
                  <c:v>2024 Jun</c:v>
                </c:pt>
                <c:pt idx="114">
                  <c:v>2024 Jul</c:v>
                </c:pt>
                <c:pt idx="115">
                  <c:v>2024 Aug</c:v>
                </c:pt>
                <c:pt idx="116">
                  <c:v>2024 Sep</c:v>
                </c:pt>
                <c:pt idx="117">
                  <c:v>2024 Oct</c:v>
                </c:pt>
                <c:pt idx="118">
                  <c:v>2024 Nov</c:v>
                </c:pt>
                <c:pt idx="119">
                  <c:v>2024 Dec</c:v>
                </c:pt>
                <c:pt idx="120">
                  <c:v>2025 Jan</c:v>
                </c:pt>
                <c:pt idx="121">
                  <c:v>2025 Feb</c:v>
                </c:pt>
                <c:pt idx="122">
                  <c:v>2025 Mar</c:v>
                </c:pt>
                <c:pt idx="123">
                  <c:v>2025 Apr</c:v>
                </c:pt>
                <c:pt idx="124">
                  <c:v>2025 May</c:v>
                </c:pt>
                <c:pt idx="125">
                  <c:v>2025 Jun</c:v>
                </c:pt>
              </c:strCache>
            </c:strRef>
          </c:cat>
          <c:val>
            <c:numRef>
              <c:f>'Passenger Activity Comparison'!$C$217:$C$347</c:f>
              <c:numCache>
                <c:formatCode>#,##0</c:formatCode>
                <c:ptCount val="131"/>
                <c:pt idx="0">
                  <c:v>376563</c:v>
                </c:pt>
                <c:pt idx="1">
                  <c:v>356928</c:v>
                </c:pt>
                <c:pt idx="2">
                  <c:v>491701</c:v>
                </c:pt>
                <c:pt idx="3">
                  <c:v>473018</c:v>
                </c:pt>
                <c:pt idx="4">
                  <c:v>505338</c:v>
                </c:pt>
                <c:pt idx="5">
                  <c:v>545191</c:v>
                </c:pt>
                <c:pt idx="6">
                  <c:v>571457</c:v>
                </c:pt>
                <c:pt idx="7">
                  <c:v>504452</c:v>
                </c:pt>
                <c:pt idx="8">
                  <c:v>471711</c:v>
                </c:pt>
                <c:pt idx="9">
                  <c:v>511573</c:v>
                </c:pt>
                <c:pt idx="10">
                  <c:v>513032</c:v>
                </c:pt>
                <c:pt idx="11">
                  <c:v>514973</c:v>
                </c:pt>
                <c:pt idx="12">
                  <c:v>420719</c:v>
                </c:pt>
                <c:pt idx="13">
                  <c:v>407303</c:v>
                </c:pt>
                <c:pt idx="14">
                  <c:v>515385</c:v>
                </c:pt>
                <c:pt idx="15">
                  <c:v>507646</c:v>
                </c:pt>
                <c:pt idx="16">
                  <c:v>538940</c:v>
                </c:pt>
                <c:pt idx="17">
                  <c:v>569659</c:v>
                </c:pt>
                <c:pt idx="18">
                  <c:v>556670</c:v>
                </c:pt>
                <c:pt idx="19">
                  <c:v>499437</c:v>
                </c:pt>
                <c:pt idx="20">
                  <c:v>493530</c:v>
                </c:pt>
                <c:pt idx="21">
                  <c:v>541428</c:v>
                </c:pt>
                <c:pt idx="22">
                  <c:v>527289</c:v>
                </c:pt>
                <c:pt idx="23">
                  <c:v>515042</c:v>
                </c:pt>
                <c:pt idx="24">
                  <c:v>442177</c:v>
                </c:pt>
                <c:pt idx="25">
                  <c:v>431676</c:v>
                </c:pt>
                <c:pt idx="26">
                  <c:v>560694</c:v>
                </c:pt>
                <c:pt idx="27">
                  <c:v>555641</c:v>
                </c:pt>
                <c:pt idx="28">
                  <c:v>609547</c:v>
                </c:pt>
                <c:pt idx="29">
                  <c:v>645757</c:v>
                </c:pt>
                <c:pt idx="30">
                  <c:v>639082</c:v>
                </c:pt>
                <c:pt idx="31">
                  <c:v>571238</c:v>
                </c:pt>
                <c:pt idx="32">
                  <c:v>534562</c:v>
                </c:pt>
                <c:pt idx="33">
                  <c:v>618249</c:v>
                </c:pt>
                <c:pt idx="34">
                  <c:v>602923</c:v>
                </c:pt>
                <c:pt idx="35">
                  <c:v>598359</c:v>
                </c:pt>
                <c:pt idx="36">
                  <c:v>498160</c:v>
                </c:pt>
                <c:pt idx="37">
                  <c:v>491799</c:v>
                </c:pt>
                <c:pt idx="38">
                  <c:v>626420</c:v>
                </c:pt>
                <c:pt idx="39">
                  <c:v>662194</c:v>
                </c:pt>
                <c:pt idx="40">
                  <c:v>703572</c:v>
                </c:pt>
                <c:pt idx="41">
                  <c:v>744835</c:v>
                </c:pt>
                <c:pt idx="42">
                  <c:v>734886</c:v>
                </c:pt>
                <c:pt idx="43">
                  <c:v>675676</c:v>
                </c:pt>
                <c:pt idx="44">
                  <c:v>607292</c:v>
                </c:pt>
                <c:pt idx="45">
                  <c:v>699675</c:v>
                </c:pt>
                <c:pt idx="46">
                  <c:v>668978</c:v>
                </c:pt>
                <c:pt idx="47">
                  <c:v>632801</c:v>
                </c:pt>
                <c:pt idx="48">
                  <c:v>541518</c:v>
                </c:pt>
                <c:pt idx="49">
                  <c:v>543385</c:v>
                </c:pt>
                <c:pt idx="50">
                  <c:v>711552</c:v>
                </c:pt>
                <c:pt idx="51">
                  <c:v>700086</c:v>
                </c:pt>
                <c:pt idx="52">
                  <c:v>771268</c:v>
                </c:pt>
                <c:pt idx="53">
                  <c:v>799306</c:v>
                </c:pt>
                <c:pt idx="54">
                  <c:v>804741</c:v>
                </c:pt>
                <c:pt idx="55">
                  <c:v>730540</c:v>
                </c:pt>
                <c:pt idx="56">
                  <c:v>690487</c:v>
                </c:pt>
                <c:pt idx="57">
                  <c:v>763701</c:v>
                </c:pt>
                <c:pt idx="58">
                  <c:v>722750</c:v>
                </c:pt>
                <c:pt idx="59">
                  <c:v>732969</c:v>
                </c:pt>
                <c:pt idx="60">
                  <c:v>614028</c:v>
                </c:pt>
                <c:pt idx="61">
                  <c:v>607134</c:v>
                </c:pt>
                <c:pt idx="62">
                  <c:v>337197</c:v>
                </c:pt>
                <c:pt idx="63">
                  <c:v>19943</c:v>
                </c:pt>
                <c:pt idx="64">
                  <c:v>61242</c:v>
                </c:pt>
                <c:pt idx="65">
                  <c:v>144693</c:v>
                </c:pt>
                <c:pt idx="66">
                  <c:v>202370</c:v>
                </c:pt>
                <c:pt idx="67">
                  <c:v>198432</c:v>
                </c:pt>
                <c:pt idx="68">
                  <c:v>201415</c:v>
                </c:pt>
                <c:pt idx="69">
                  <c:v>243824</c:v>
                </c:pt>
                <c:pt idx="70">
                  <c:v>248426</c:v>
                </c:pt>
                <c:pt idx="71">
                  <c:v>255923</c:v>
                </c:pt>
                <c:pt idx="72">
                  <c:v>194730</c:v>
                </c:pt>
                <c:pt idx="73">
                  <c:v>168151</c:v>
                </c:pt>
                <c:pt idx="74">
                  <c:v>352999</c:v>
                </c:pt>
                <c:pt idx="75">
                  <c:v>415814</c:v>
                </c:pt>
                <c:pt idx="76">
                  <c:v>552591</c:v>
                </c:pt>
                <c:pt idx="77">
                  <c:v>687496</c:v>
                </c:pt>
                <c:pt idx="78">
                  <c:v>760281</c:v>
                </c:pt>
                <c:pt idx="79">
                  <c:v>618606</c:v>
                </c:pt>
                <c:pt idx="80">
                  <c:v>589434</c:v>
                </c:pt>
                <c:pt idx="81">
                  <c:v>745551</c:v>
                </c:pt>
                <c:pt idx="82">
                  <c:v>781462</c:v>
                </c:pt>
                <c:pt idx="83">
                  <c:v>793662</c:v>
                </c:pt>
                <c:pt idx="84">
                  <c:v>522807</c:v>
                </c:pt>
                <c:pt idx="85">
                  <c:v>587179</c:v>
                </c:pt>
                <c:pt idx="86">
                  <c:v>888354</c:v>
                </c:pt>
                <c:pt idx="87">
                  <c:v>924261</c:v>
                </c:pt>
                <c:pt idx="88">
                  <c:v>1012487</c:v>
                </c:pt>
                <c:pt idx="89">
                  <c:v>990981</c:v>
                </c:pt>
                <c:pt idx="90">
                  <c:v>964589</c:v>
                </c:pt>
                <c:pt idx="91">
                  <c:v>851935</c:v>
                </c:pt>
                <c:pt idx="92">
                  <c:v>866345</c:v>
                </c:pt>
                <c:pt idx="93">
                  <c:v>976409</c:v>
                </c:pt>
                <c:pt idx="94">
                  <c:v>908708</c:v>
                </c:pt>
                <c:pt idx="95">
                  <c:v>863076</c:v>
                </c:pt>
                <c:pt idx="96">
                  <c:v>724775</c:v>
                </c:pt>
                <c:pt idx="97">
                  <c:v>708398</c:v>
                </c:pt>
                <c:pt idx="98">
                  <c:v>941502</c:v>
                </c:pt>
                <c:pt idx="99">
                  <c:v>915012</c:v>
                </c:pt>
                <c:pt idx="100">
                  <c:v>992557</c:v>
                </c:pt>
                <c:pt idx="101">
                  <c:v>999113</c:v>
                </c:pt>
                <c:pt idx="102">
                  <c:v>987927</c:v>
                </c:pt>
                <c:pt idx="103">
                  <c:v>849027</c:v>
                </c:pt>
                <c:pt idx="104">
                  <c:v>860520</c:v>
                </c:pt>
                <c:pt idx="105">
                  <c:v>993850</c:v>
                </c:pt>
                <c:pt idx="106">
                  <c:v>940986</c:v>
                </c:pt>
                <c:pt idx="107">
                  <c:v>902935</c:v>
                </c:pt>
                <c:pt idx="108">
                  <c:v>708198</c:v>
                </c:pt>
                <c:pt idx="109">
                  <c:v>714406</c:v>
                </c:pt>
                <c:pt idx="110">
                  <c:v>929087</c:v>
                </c:pt>
                <c:pt idx="111">
                  <c:v>931632</c:v>
                </c:pt>
                <c:pt idx="112">
                  <c:v>1036748</c:v>
                </c:pt>
                <c:pt idx="113">
                  <c:v>1002945</c:v>
                </c:pt>
                <c:pt idx="114">
                  <c:v>993591</c:v>
                </c:pt>
                <c:pt idx="115">
                  <c:v>822966</c:v>
                </c:pt>
                <c:pt idx="116">
                  <c:v>808031</c:v>
                </c:pt>
                <c:pt idx="117">
                  <c:v>929675</c:v>
                </c:pt>
                <c:pt idx="118">
                  <c:v>875690</c:v>
                </c:pt>
                <c:pt idx="119">
                  <c:v>909850</c:v>
                </c:pt>
                <c:pt idx="120">
                  <c:v>663578</c:v>
                </c:pt>
                <c:pt idx="121">
                  <c:v>668520</c:v>
                </c:pt>
                <c:pt idx="122">
                  <c:v>899836</c:v>
                </c:pt>
                <c:pt idx="123">
                  <c:v>865800</c:v>
                </c:pt>
                <c:pt idx="124">
                  <c:v>966026</c:v>
                </c:pt>
                <c:pt idx="125">
                  <c:v>991560</c:v>
                </c:pt>
                <c:pt idx="126">
                  <c:v>985153</c:v>
                </c:pt>
                <c:pt idx="127">
                  <c:v>843000</c:v>
                </c:pt>
                <c:pt idx="128">
                  <c:v>829745</c:v>
                </c:pt>
                <c:pt idx="129">
                  <c:v>1010113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B-4B09-A227-A5D1ED6CD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4523727"/>
        <c:axId val="1"/>
      </c:lineChart>
      <c:lineChart>
        <c:grouping val="standard"/>
        <c:varyColors val="0"/>
        <c:ser>
          <c:idx val="1"/>
          <c:order val="1"/>
          <c:tx>
            <c:strRef>
              <c:f>'Passenger Activity Comparison'!$D$6</c:f>
              <c:strCache>
                <c:ptCount val="1"/>
                <c:pt idx="0">
                  <c:v>United States (000)</c:v>
                </c:pt>
              </c:strCache>
            </c:strRef>
          </c:tx>
          <c:spPr>
            <a:ln w="38100"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'Passenger Activity Comparison'!$A$217:$A$346</c:f>
              <c:strCache>
                <c:ptCount val="130"/>
                <c:pt idx="0">
                  <c:v>2015 Jan</c:v>
                </c:pt>
                <c:pt idx="1">
                  <c:v>2015 Feb</c:v>
                </c:pt>
                <c:pt idx="2">
                  <c:v>2015 Mar</c:v>
                </c:pt>
                <c:pt idx="3">
                  <c:v>2015 Apr</c:v>
                </c:pt>
                <c:pt idx="4">
                  <c:v>2015 May</c:v>
                </c:pt>
                <c:pt idx="5">
                  <c:v>2015 Jun</c:v>
                </c:pt>
                <c:pt idx="6">
                  <c:v>2015 Jul</c:v>
                </c:pt>
                <c:pt idx="7">
                  <c:v>2015 Aug</c:v>
                </c:pt>
                <c:pt idx="8">
                  <c:v>2015 Sep</c:v>
                </c:pt>
                <c:pt idx="9">
                  <c:v>2015 Oct</c:v>
                </c:pt>
                <c:pt idx="10">
                  <c:v>2015 Nov</c:v>
                </c:pt>
                <c:pt idx="11">
                  <c:v>2015 Dec</c:v>
                </c:pt>
                <c:pt idx="12">
                  <c:v>2016 Jan</c:v>
                </c:pt>
                <c:pt idx="13">
                  <c:v>2016 Feb</c:v>
                </c:pt>
                <c:pt idx="14">
                  <c:v>2016 Mar</c:v>
                </c:pt>
                <c:pt idx="15">
                  <c:v>2016 Apr</c:v>
                </c:pt>
                <c:pt idx="16">
                  <c:v>2016 May</c:v>
                </c:pt>
                <c:pt idx="17">
                  <c:v>2016 Jun</c:v>
                </c:pt>
                <c:pt idx="18">
                  <c:v>2016 Jul</c:v>
                </c:pt>
                <c:pt idx="19">
                  <c:v>2016 Aug</c:v>
                </c:pt>
                <c:pt idx="20">
                  <c:v>2016 Sep</c:v>
                </c:pt>
                <c:pt idx="21">
                  <c:v>2016 Oct</c:v>
                </c:pt>
                <c:pt idx="22">
                  <c:v>2016 Nov</c:v>
                </c:pt>
                <c:pt idx="23">
                  <c:v>2016 Dec</c:v>
                </c:pt>
                <c:pt idx="24">
                  <c:v>2017 Jan</c:v>
                </c:pt>
                <c:pt idx="25">
                  <c:v>2017 Feb</c:v>
                </c:pt>
                <c:pt idx="26">
                  <c:v>2017 Mar</c:v>
                </c:pt>
                <c:pt idx="27">
                  <c:v>2017 Apr</c:v>
                </c:pt>
                <c:pt idx="28">
                  <c:v>2017 May</c:v>
                </c:pt>
                <c:pt idx="29">
                  <c:v>2017 Jun</c:v>
                </c:pt>
                <c:pt idx="30">
                  <c:v>2017 Jul</c:v>
                </c:pt>
                <c:pt idx="31">
                  <c:v>2017 Aug</c:v>
                </c:pt>
                <c:pt idx="32">
                  <c:v>2017 Sep</c:v>
                </c:pt>
                <c:pt idx="33">
                  <c:v>2017 Oct</c:v>
                </c:pt>
                <c:pt idx="34">
                  <c:v>2017 Nov</c:v>
                </c:pt>
                <c:pt idx="35">
                  <c:v>2017 Dec</c:v>
                </c:pt>
                <c:pt idx="36">
                  <c:v>2018 Jan</c:v>
                </c:pt>
                <c:pt idx="37">
                  <c:v>2018 Feb</c:v>
                </c:pt>
                <c:pt idx="38">
                  <c:v>2018 Mar</c:v>
                </c:pt>
                <c:pt idx="39">
                  <c:v>2018 Apr</c:v>
                </c:pt>
                <c:pt idx="40">
                  <c:v>2018 May</c:v>
                </c:pt>
                <c:pt idx="41">
                  <c:v>2018 Jun</c:v>
                </c:pt>
                <c:pt idx="42">
                  <c:v>2018 Jul</c:v>
                </c:pt>
                <c:pt idx="43">
                  <c:v>2018 Aug</c:v>
                </c:pt>
                <c:pt idx="44">
                  <c:v>2018 Sep</c:v>
                </c:pt>
                <c:pt idx="45">
                  <c:v>2018 Oct</c:v>
                </c:pt>
                <c:pt idx="46">
                  <c:v>2018 Nov</c:v>
                </c:pt>
                <c:pt idx="47">
                  <c:v>2018 Dec</c:v>
                </c:pt>
                <c:pt idx="48">
                  <c:v>2019 Jan</c:v>
                </c:pt>
                <c:pt idx="49">
                  <c:v>2019 Feb</c:v>
                </c:pt>
                <c:pt idx="50">
                  <c:v>2019 Mar</c:v>
                </c:pt>
                <c:pt idx="51">
                  <c:v>2019 Apr</c:v>
                </c:pt>
                <c:pt idx="52">
                  <c:v>2019 May</c:v>
                </c:pt>
                <c:pt idx="53">
                  <c:v>2019 Jun</c:v>
                </c:pt>
                <c:pt idx="54">
                  <c:v>2019 Jul</c:v>
                </c:pt>
                <c:pt idx="55">
                  <c:v>2019 Aug</c:v>
                </c:pt>
                <c:pt idx="56">
                  <c:v>2019 Sep</c:v>
                </c:pt>
                <c:pt idx="57">
                  <c:v>2019 Oct</c:v>
                </c:pt>
                <c:pt idx="58">
                  <c:v>2019 Nov</c:v>
                </c:pt>
                <c:pt idx="59">
                  <c:v>2019 Dec</c:v>
                </c:pt>
                <c:pt idx="60">
                  <c:v>2020 Jan</c:v>
                </c:pt>
                <c:pt idx="61">
                  <c:v>2020 Feb</c:v>
                </c:pt>
                <c:pt idx="62">
                  <c:v>2020 Mar</c:v>
                </c:pt>
                <c:pt idx="63">
                  <c:v>2020 Apr</c:v>
                </c:pt>
                <c:pt idx="64">
                  <c:v>2020 May</c:v>
                </c:pt>
                <c:pt idx="65">
                  <c:v>2020 Jun</c:v>
                </c:pt>
                <c:pt idx="66">
                  <c:v>2020 Jul</c:v>
                </c:pt>
                <c:pt idx="67">
                  <c:v>2020 Aug</c:v>
                </c:pt>
                <c:pt idx="68">
                  <c:v>2020 Sep</c:v>
                </c:pt>
                <c:pt idx="69">
                  <c:v>2020 Oct</c:v>
                </c:pt>
                <c:pt idx="70">
                  <c:v>2020 Nov</c:v>
                </c:pt>
                <c:pt idx="71">
                  <c:v>2020 Dec</c:v>
                </c:pt>
                <c:pt idx="72">
                  <c:v>2021 Jan</c:v>
                </c:pt>
                <c:pt idx="73">
                  <c:v>2021 Feb</c:v>
                </c:pt>
                <c:pt idx="74">
                  <c:v>2021 Mar</c:v>
                </c:pt>
                <c:pt idx="75">
                  <c:v>2021 Apr</c:v>
                </c:pt>
                <c:pt idx="76">
                  <c:v>2021 May</c:v>
                </c:pt>
                <c:pt idx="77">
                  <c:v>2021 Jun</c:v>
                </c:pt>
                <c:pt idx="78">
                  <c:v>2021 Jul</c:v>
                </c:pt>
                <c:pt idx="79">
                  <c:v>2021 Aug</c:v>
                </c:pt>
                <c:pt idx="80">
                  <c:v>2021 Sep</c:v>
                </c:pt>
                <c:pt idx="81">
                  <c:v>2021 Oct</c:v>
                </c:pt>
                <c:pt idx="82">
                  <c:v>2021 Nov</c:v>
                </c:pt>
                <c:pt idx="83">
                  <c:v>2021 Dec</c:v>
                </c:pt>
                <c:pt idx="84">
                  <c:v>2022 Jan</c:v>
                </c:pt>
                <c:pt idx="85">
                  <c:v>2022 Feb</c:v>
                </c:pt>
                <c:pt idx="86">
                  <c:v>2022 Mar</c:v>
                </c:pt>
                <c:pt idx="87">
                  <c:v>2022 Apr</c:v>
                </c:pt>
                <c:pt idx="88">
                  <c:v>2022 May</c:v>
                </c:pt>
                <c:pt idx="89">
                  <c:v>2022 Jun</c:v>
                </c:pt>
                <c:pt idx="90">
                  <c:v>2022 Jul</c:v>
                </c:pt>
                <c:pt idx="91">
                  <c:v>2022 Aug</c:v>
                </c:pt>
                <c:pt idx="92">
                  <c:v>2022 Sep</c:v>
                </c:pt>
                <c:pt idx="93">
                  <c:v>2022 Oct</c:v>
                </c:pt>
                <c:pt idx="94">
                  <c:v>2022 Nov</c:v>
                </c:pt>
                <c:pt idx="95">
                  <c:v>2022 Dec</c:v>
                </c:pt>
                <c:pt idx="96">
                  <c:v>2023 Jan</c:v>
                </c:pt>
                <c:pt idx="97">
                  <c:v>2023 Feb</c:v>
                </c:pt>
                <c:pt idx="98">
                  <c:v>2023 Mar</c:v>
                </c:pt>
                <c:pt idx="99">
                  <c:v>2023 Apr</c:v>
                </c:pt>
                <c:pt idx="100">
                  <c:v>2023 May</c:v>
                </c:pt>
                <c:pt idx="101">
                  <c:v>2023 Jun</c:v>
                </c:pt>
                <c:pt idx="102">
                  <c:v>2023 Jul</c:v>
                </c:pt>
                <c:pt idx="103">
                  <c:v>2023 Aug</c:v>
                </c:pt>
                <c:pt idx="104">
                  <c:v>2023 Sep</c:v>
                </c:pt>
                <c:pt idx="105">
                  <c:v>2023 Oct</c:v>
                </c:pt>
                <c:pt idx="106">
                  <c:v>2023 Nov</c:v>
                </c:pt>
                <c:pt idx="107">
                  <c:v>2023 Dec</c:v>
                </c:pt>
                <c:pt idx="108">
                  <c:v>2024 Jan</c:v>
                </c:pt>
                <c:pt idx="109">
                  <c:v>2024 Feb</c:v>
                </c:pt>
                <c:pt idx="110">
                  <c:v>2024 Mar</c:v>
                </c:pt>
                <c:pt idx="111">
                  <c:v>2024 Apr</c:v>
                </c:pt>
                <c:pt idx="112">
                  <c:v>2024 May</c:v>
                </c:pt>
                <c:pt idx="113">
                  <c:v>2024 Jun</c:v>
                </c:pt>
                <c:pt idx="114">
                  <c:v>2024 Jul</c:v>
                </c:pt>
                <c:pt idx="115">
                  <c:v>2024 Aug</c:v>
                </c:pt>
                <c:pt idx="116">
                  <c:v>2024 Sep</c:v>
                </c:pt>
                <c:pt idx="117">
                  <c:v>2024 Oct</c:v>
                </c:pt>
                <c:pt idx="118">
                  <c:v>2024 Nov</c:v>
                </c:pt>
                <c:pt idx="119">
                  <c:v>2024 Dec</c:v>
                </c:pt>
                <c:pt idx="120">
                  <c:v>2025 Jan</c:v>
                </c:pt>
                <c:pt idx="121">
                  <c:v>2025 Feb</c:v>
                </c:pt>
                <c:pt idx="122">
                  <c:v>2025 Mar</c:v>
                </c:pt>
                <c:pt idx="123">
                  <c:v>2025 Apr</c:v>
                </c:pt>
                <c:pt idx="124">
                  <c:v>2025 May</c:v>
                </c:pt>
                <c:pt idx="125">
                  <c:v>2025 Jun</c:v>
                </c:pt>
                <c:pt idx="126">
                  <c:v>2025 Jul</c:v>
                </c:pt>
                <c:pt idx="127">
                  <c:v>2025 Aug</c:v>
                </c:pt>
                <c:pt idx="128">
                  <c:v>2025 Sep</c:v>
                </c:pt>
                <c:pt idx="129">
                  <c:v>2025 Oct</c:v>
                </c:pt>
              </c:strCache>
            </c:strRef>
          </c:cat>
          <c:val>
            <c:numRef>
              <c:f>'Passenger Activity Comparison'!$D$217:$D$347</c:f>
              <c:numCache>
                <c:formatCode>#,##0</c:formatCode>
                <c:ptCount val="131"/>
                <c:pt idx="0">
                  <c:v>49917</c:v>
                </c:pt>
                <c:pt idx="1">
                  <c:v>47337</c:v>
                </c:pt>
                <c:pt idx="2">
                  <c:v>59753</c:v>
                </c:pt>
                <c:pt idx="3">
                  <c:v>57882</c:v>
                </c:pt>
                <c:pt idx="4">
                  <c:v>60449</c:v>
                </c:pt>
                <c:pt idx="5">
                  <c:v>62011</c:v>
                </c:pt>
                <c:pt idx="6">
                  <c:v>65324</c:v>
                </c:pt>
                <c:pt idx="7">
                  <c:v>62978</c:v>
                </c:pt>
                <c:pt idx="8">
                  <c:v>56239</c:v>
                </c:pt>
                <c:pt idx="9">
                  <c:v>61157</c:v>
                </c:pt>
                <c:pt idx="10">
                  <c:v>57366</c:v>
                </c:pt>
                <c:pt idx="11">
                  <c:v>58041</c:v>
                </c:pt>
                <c:pt idx="12">
                  <c:v>52642</c:v>
                </c:pt>
                <c:pt idx="13">
                  <c:v>51265</c:v>
                </c:pt>
                <c:pt idx="14">
                  <c:v>61763</c:v>
                </c:pt>
                <c:pt idx="15">
                  <c:v>59045</c:v>
                </c:pt>
                <c:pt idx="16">
                  <c:v>62909</c:v>
                </c:pt>
                <c:pt idx="17">
                  <c:v>64923</c:v>
                </c:pt>
                <c:pt idx="18">
                  <c:v>66299</c:v>
                </c:pt>
                <c:pt idx="19">
                  <c:v>63686</c:v>
                </c:pt>
                <c:pt idx="20">
                  <c:v>58882</c:v>
                </c:pt>
                <c:pt idx="21">
                  <c:v>61987</c:v>
                </c:pt>
                <c:pt idx="22">
                  <c:v>59502</c:v>
                </c:pt>
                <c:pt idx="23">
                  <c:v>59350</c:v>
                </c:pt>
                <c:pt idx="24">
                  <c:v>54297</c:v>
                </c:pt>
                <c:pt idx="25">
                  <c:v>51252</c:v>
                </c:pt>
                <c:pt idx="26">
                  <c:v>64181</c:v>
                </c:pt>
                <c:pt idx="27">
                  <c:v>61292</c:v>
                </c:pt>
                <c:pt idx="28">
                  <c:v>64633</c:v>
                </c:pt>
                <c:pt idx="29">
                  <c:v>66926</c:v>
                </c:pt>
                <c:pt idx="30">
                  <c:v>68725</c:v>
                </c:pt>
                <c:pt idx="31">
                  <c:v>66856</c:v>
                </c:pt>
                <c:pt idx="32">
                  <c:v>57405</c:v>
                </c:pt>
                <c:pt idx="33">
                  <c:v>64908</c:v>
                </c:pt>
                <c:pt idx="34">
                  <c:v>62162</c:v>
                </c:pt>
                <c:pt idx="35">
                  <c:v>61577</c:v>
                </c:pt>
                <c:pt idx="36">
                  <c:v>55998</c:v>
                </c:pt>
                <c:pt idx="37">
                  <c:v>54261</c:v>
                </c:pt>
                <c:pt idx="38">
                  <c:v>66856</c:v>
                </c:pt>
                <c:pt idx="39">
                  <c:v>64744</c:v>
                </c:pt>
                <c:pt idx="40">
                  <c:v>68024</c:v>
                </c:pt>
                <c:pt idx="41">
                  <c:v>70460</c:v>
                </c:pt>
                <c:pt idx="42">
                  <c:v>72697</c:v>
                </c:pt>
                <c:pt idx="43">
                  <c:v>70523</c:v>
                </c:pt>
                <c:pt idx="44">
                  <c:v>60696</c:v>
                </c:pt>
                <c:pt idx="45">
                  <c:v>67332</c:v>
                </c:pt>
                <c:pt idx="46">
                  <c:v>64922</c:v>
                </c:pt>
                <c:pt idx="47">
                  <c:v>63800</c:v>
                </c:pt>
                <c:pt idx="48">
                  <c:v>58215</c:v>
                </c:pt>
                <c:pt idx="49">
                  <c:v>55858</c:v>
                </c:pt>
                <c:pt idx="50">
                  <c:v>70442</c:v>
                </c:pt>
                <c:pt idx="51">
                  <c:v>67125</c:v>
                </c:pt>
                <c:pt idx="52">
                  <c:v>71559</c:v>
                </c:pt>
                <c:pt idx="53">
                  <c:v>72963</c:v>
                </c:pt>
                <c:pt idx="54">
                  <c:v>75465</c:v>
                </c:pt>
                <c:pt idx="55">
                  <c:v>72939</c:v>
                </c:pt>
                <c:pt idx="56">
                  <c:v>64259</c:v>
                </c:pt>
                <c:pt idx="57">
                  <c:v>70231</c:v>
                </c:pt>
                <c:pt idx="58">
                  <c:v>65128</c:v>
                </c:pt>
                <c:pt idx="59">
                  <c:v>69960</c:v>
                </c:pt>
                <c:pt idx="60">
                  <c:v>61866</c:v>
                </c:pt>
                <c:pt idx="61">
                  <c:v>60096</c:v>
                </c:pt>
                <c:pt idx="62">
                  <c:v>34545</c:v>
                </c:pt>
                <c:pt idx="63">
                  <c:v>2908</c:v>
                </c:pt>
                <c:pt idx="64">
                  <c:v>9750</c:v>
                </c:pt>
                <c:pt idx="65">
                  <c:v>16297</c:v>
                </c:pt>
                <c:pt idx="66">
                  <c:v>23027</c:v>
                </c:pt>
                <c:pt idx="67">
                  <c:v>24550</c:v>
                </c:pt>
                <c:pt idx="68">
                  <c:v>23997</c:v>
                </c:pt>
                <c:pt idx="69">
                  <c:v>28225</c:v>
                </c:pt>
                <c:pt idx="70">
                  <c:v>26460</c:v>
                </c:pt>
                <c:pt idx="71">
                  <c:v>27402</c:v>
                </c:pt>
                <c:pt idx="72">
                  <c:v>24473</c:v>
                </c:pt>
                <c:pt idx="73">
                  <c:v>24607</c:v>
                </c:pt>
                <c:pt idx="74">
                  <c:v>39518</c:v>
                </c:pt>
                <c:pt idx="75">
                  <c:v>44010</c:v>
                </c:pt>
                <c:pt idx="76">
                  <c:v>52929</c:v>
                </c:pt>
                <c:pt idx="77">
                  <c:v>60320</c:v>
                </c:pt>
                <c:pt idx="78">
                  <c:v>66958</c:v>
                </c:pt>
                <c:pt idx="79">
                  <c:v>60847</c:v>
                </c:pt>
                <c:pt idx="80">
                  <c:v>54184</c:v>
                </c:pt>
                <c:pt idx="81">
                  <c:v>60873</c:v>
                </c:pt>
                <c:pt idx="82">
                  <c:v>60059</c:v>
                </c:pt>
                <c:pt idx="83">
                  <c:v>59761</c:v>
                </c:pt>
                <c:pt idx="84">
                  <c:v>46024</c:v>
                </c:pt>
                <c:pt idx="85">
                  <c:v>49265</c:v>
                </c:pt>
                <c:pt idx="86">
                  <c:v>64876</c:v>
                </c:pt>
                <c:pt idx="87">
                  <c:v>63753</c:v>
                </c:pt>
                <c:pt idx="88">
                  <c:v>67191</c:v>
                </c:pt>
                <c:pt idx="89">
                  <c:v>67580</c:v>
                </c:pt>
                <c:pt idx="90">
                  <c:v>69690</c:v>
                </c:pt>
                <c:pt idx="91">
                  <c:v>66763</c:v>
                </c:pt>
                <c:pt idx="92">
                  <c:v>63458</c:v>
                </c:pt>
                <c:pt idx="93">
                  <c:v>68281</c:v>
                </c:pt>
                <c:pt idx="94">
                  <c:v>63988</c:v>
                </c:pt>
                <c:pt idx="95">
                  <c:v>62754</c:v>
                </c:pt>
                <c:pt idx="96">
                  <c:v>58513</c:v>
                </c:pt>
                <c:pt idx="97">
                  <c:v>56965</c:v>
                </c:pt>
                <c:pt idx="98">
                  <c:v>69992</c:v>
                </c:pt>
                <c:pt idx="99">
                  <c:v>67815</c:v>
                </c:pt>
                <c:pt idx="100">
                  <c:v>71673</c:v>
                </c:pt>
                <c:pt idx="101">
                  <c:v>72742</c:v>
                </c:pt>
                <c:pt idx="102">
                  <c:v>75635</c:v>
                </c:pt>
                <c:pt idx="103">
                  <c:v>71801</c:v>
                </c:pt>
                <c:pt idx="104">
                  <c:v>67227</c:v>
                </c:pt>
                <c:pt idx="105">
                  <c:v>73380</c:v>
                </c:pt>
                <c:pt idx="106">
                  <c:v>68736</c:v>
                </c:pt>
                <c:pt idx="107">
                  <c:v>68172</c:v>
                </c:pt>
                <c:pt idx="108">
                  <c:v>60042</c:v>
                </c:pt>
                <c:pt idx="109">
                  <c:v>61223</c:v>
                </c:pt>
                <c:pt idx="110">
                  <c:v>73516</c:v>
                </c:pt>
                <c:pt idx="111">
                  <c:v>70830</c:v>
                </c:pt>
                <c:pt idx="112">
                  <c:v>76071</c:v>
                </c:pt>
                <c:pt idx="113">
                  <c:v>77406</c:v>
                </c:pt>
                <c:pt idx="114">
                  <c:v>79018</c:v>
                </c:pt>
                <c:pt idx="115">
                  <c:v>75069</c:v>
                </c:pt>
                <c:pt idx="116">
                  <c:v>68325</c:v>
                </c:pt>
                <c:pt idx="117">
                  <c:v>73398</c:v>
                </c:pt>
                <c:pt idx="118">
                  <c:v>68009</c:v>
                </c:pt>
                <c:pt idx="119">
                  <c:v>72361</c:v>
                </c:pt>
                <c:pt idx="120">
                  <c:v>60635</c:v>
                </c:pt>
                <c:pt idx="121">
                  <c:v>58456</c:v>
                </c:pt>
                <c:pt idx="122">
                  <c:v>72522</c:v>
                </c:pt>
                <c:pt idx="123">
                  <c:v>69873</c:v>
                </c:pt>
                <c:pt idx="124">
                  <c:v>74501</c:v>
                </c:pt>
                <c:pt idx="125">
                  <c:v>76592</c:v>
                </c:pt>
                <c:pt idx="126">
                  <c:v>79123</c:v>
                </c:pt>
                <c:pt idx="127">
                  <c:v>74767</c:v>
                </c:pt>
                <c:pt idx="128">
                  <c:v>67732</c:v>
                </c:pt>
                <c:pt idx="129">
                  <c:v>74621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6B-4B09-A227-A5D1ED6CD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54523727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 cap="rnd"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54523727"/>
        <c:crosses val="autoZero"/>
        <c:crossBetween val="between"/>
        <c:majorUnit val="50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1000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"/>
        <c:crosses val="max"/>
        <c:crossBetween val="between"/>
        <c:majorUnit val="5000"/>
        <c:minorUnit val="1000"/>
      </c:valAx>
    </c:plotArea>
    <c:legend>
      <c:legendPos val="t"/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Revenue Passenger Enplanments, Percent Change</a:t>
            </a:r>
          </a:p>
        </c:rich>
      </c:tx>
      <c:layout>
        <c:manualLayout>
          <c:xMode val="edge"/>
          <c:yMode val="edge"/>
          <c:x val="0.24861261979216293"/>
          <c:y val="1.957583071463563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5591394759073411E-2"/>
          <c:y val="0.13731567010197512"/>
          <c:w val="0.93562708102108771"/>
          <c:h val="0.80696030451332246"/>
        </c:manualLayout>
      </c:layout>
      <c:lineChart>
        <c:grouping val="standard"/>
        <c:varyColors val="0"/>
        <c:ser>
          <c:idx val="0"/>
          <c:order val="0"/>
          <c:tx>
            <c:strRef>
              <c:f>'Passenger Activity Comparison'!$F$6</c:f>
              <c:strCache>
                <c:ptCount val="1"/>
                <c:pt idx="0">
                  <c:v>Austin-Bergstrom</c:v>
                </c:pt>
              </c:strCache>
            </c:strRef>
          </c:tx>
          <c:spPr>
            <a:ln w="38100">
              <a:solidFill>
                <a:srgbClr val="92D050"/>
              </a:solidFill>
            </a:ln>
          </c:spPr>
          <c:marker>
            <c:symbol val="square"/>
            <c:size val="9"/>
            <c:spPr>
              <a:solidFill>
                <a:srgbClr val="92D050"/>
              </a:solidFill>
              <a:ln w="0">
                <a:noFill/>
              </a:ln>
            </c:spPr>
          </c:marker>
          <c:cat>
            <c:strRef>
              <c:f>'Passenger Activity Comparison'!$A$253:$A$346</c:f>
              <c:strCache>
                <c:ptCount val="94"/>
                <c:pt idx="0">
                  <c:v>2018 Jan</c:v>
                </c:pt>
                <c:pt idx="1">
                  <c:v>2018 Feb</c:v>
                </c:pt>
                <c:pt idx="2">
                  <c:v>2018 Mar</c:v>
                </c:pt>
                <c:pt idx="3">
                  <c:v>2018 Apr</c:v>
                </c:pt>
                <c:pt idx="4">
                  <c:v>2018 May</c:v>
                </c:pt>
                <c:pt idx="5">
                  <c:v>2018 Jun</c:v>
                </c:pt>
                <c:pt idx="6">
                  <c:v>2018 Jul</c:v>
                </c:pt>
                <c:pt idx="7">
                  <c:v>2018 Aug</c:v>
                </c:pt>
                <c:pt idx="8">
                  <c:v>2018 Sep</c:v>
                </c:pt>
                <c:pt idx="9">
                  <c:v>2018 Oct</c:v>
                </c:pt>
                <c:pt idx="10">
                  <c:v>2018 Nov</c:v>
                </c:pt>
                <c:pt idx="11">
                  <c:v>2018 Dec</c:v>
                </c:pt>
                <c:pt idx="12">
                  <c:v>2019 Jan</c:v>
                </c:pt>
                <c:pt idx="13">
                  <c:v>2019 Feb</c:v>
                </c:pt>
                <c:pt idx="14">
                  <c:v>2019 Mar</c:v>
                </c:pt>
                <c:pt idx="15">
                  <c:v>2019 Apr</c:v>
                </c:pt>
                <c:pt idx="16">
                  <c:v>2019 May</c:v>
                </c:pt>
                <c:pt idx="17">
                  <c:v>2019 Jun</c:v>
                </c:pt>
                <c:pt idx="18">
                  <c:v>2019 Jul</c:v>
                </c:pt>
                <c:pt idx="19">
                  <c:v>2019 Aug</c:v>
                </c:pt>
                <c:pt idx="20">
                  <c:v>2019 Sep</c:v>
                </c:pt>
                <c:pt idx="21">
                  <c:v>2019 Oct</c:v>
                </c:pt>
                <c:pt idx="22">
                  <c:v>2019 Nov</c:v>
                </c:pt>
                <c:pt idx="23">
                  <c:v>2019 Dec</c:v>
                </c:pt>
                <c:pt idx="24">
                  <c:v>2020 Jan</c:v>
                </c:pt>
                <c:pt idx="25">
                  <c:v>2020 Feb</c:v>
                </c:pt>
                <c:pt idx="26">
                  <c:v>2020 Mar</c:v>
                </c:pt>
                <c:pt idx="27">
                  <c:v>2020 Apr</c:v>
                </c:pt>
                <c:pt idx="28">
                  <c:v>2020 May</c:v>
                </c:pt>
                <c:pt idx="29">
                  <c:v>2020 Jun</c:v>
                </c:pt>
                <c:pt idx="30">
                  <c:v>2020 Jul</c:v>
                </c:pt>
                <c:pt idx="31">
                  <c:v>2020 Aug</c:v>
                </c:pt>
                <c:pt idx="32">
                  <c:v>2020 Sep</c:v>
                </c:pt>
                <c:pt idx="33">
                  <c:v>2020 Oct</c:v>
                </c:pt>
                <c:pt idx="34">
                  <c:v>2020 Nov</c:v>
                </c:pt>
                <c:pt idx="35">
                  <c:v>2020 Dec</c:v>
                </c:pt>
                <c:pt idx="36">
                  <c:v>2021 Jan</c:v>
                </c:pt>
                <c:pt idx="37">
                  <c:v>2021 Feb</c:v>
                </c:pt>
                <c:pt idx="38">
                  <c:v>2021 Mar</c:v>
                </c:pt>
                <c:pt idx="39">
                  <c:v>2021 Apr</c:v>
                </c:pt>
                <c:pt idx="40">
                  <c:v>2021 May</c:v>
                </c:pt>
                <c:pt idx="41">
                  <c:v>2021 Jun</c:v>
                </c:pt>
                <c:pt idx="42">
                  <c:v>2021 Jul</c:v>
                </c:pt>
                <c:pt idx="43">
                  <c:v>2021 Aug</c:v>
                </c:pt>
                <c:pt idx="44">
                  <c:v>2021 Sep</c:v>
                </c:pt>
                <c:pt idx="45">
                  <c:v>2021 Oct</c:v>
                </c:pt>
                <c:pt idx="46">
                  <c:v>2021 Nov</c:v>
                </c:pt>
                <c:pt idx="47">
                  <c:v>2021 Dec</c:v>
                </c:pt>
                <c:pt idx="48">
                  <c:v>2022 Jan</c:v>
                </c:pt>
                <c:pt idx="49">
                  <c:v>2022 Feb</c:v>
                </c:pt>
                <c:pt idx="50">
                  <c:v>2022 Mar</c:v>
                </c:pt>
                <c:pt idx="51">
                  <c:v>2022 Apr</c:v>
                </c:pt>
                <c:pt idx="52">
                  <c:v>2022 May</c:v>
                </c:pt>
                <c:pt idx="53">
                  <c:v>2022 Jun</c:v>
                </c:pt>
                <c:pt idx="54">
                  <c:v>2022 Jul</c:v>
                </c:pt>
                <c:pt idx="55">
                  <c:v>2022 Aug</c:v>
                </c:pt>
                <c:pt idx="56">
                  <c:v>2022 Sep</c:v>
                </c:pt>
                <c:pt idx="57">
                  <c:v>2022 Oct</c:v>
                </c:pt>
                <c:pt idx="58">
                  <c:v>2022 Nov</c:v>
                </c:pt>
                <c:pt idx="59">
                  <c:v>2022 Dec</c:v>
                </c:pt>
                <c:pt idx="60">
                  <c:v>2023 Jan</c:v>
                </c:pt>
                <c:pt idx="61">
                  <c:v>2023 Feb</c:v>
                </c:pt>
                <c:pt idx="62">
                  <c:v>2023 Mar</c:v>
                </c:pt>
                <c:pt idx="63">
                  <c:v>2023 Apr</c:v>
                </c:pt>
                <c:pt idx="64">
                  <c:v>2023 May</c:v>
                </c:pt>
                <c:pt idx="65">
                  <c:v>2023 Jun</c:v>
                </c:pt>
                <c:pt idx="66">
                  <c:v>2023 Jul</c:v>
                </c:pt>
                <c:pt idx="67">
                  <c:v>2023 Aug</c:v>
                </c:pt>
                <c:pt idx="68">
                  <c:v>2023 Sep</c:v>
                </c:pt>
                <c:pt idx="69">
                  <c:v>2023 Oct</c:v>
                </c:pt>
                <c:pt idx="70">
                  <c:v>2023 Nov</c:v>
                </c:pt>
                <c:pt idx="71">
                  <c:v>2023 Dec</c:v>
                </c:pt>
                <c:pt idx="72">
                  <c:v>2024 Jan</c:v>
                </c:pt>
                <c:pt idx="73">
                  <c:v>2024 Feb</c:v>
                </c:pt>
                <c:pt idx="74">
                  <c:v>2024 Mar</c:v>
                </c:pt>
                <c:pt idx="75">
                  <c:v>2024 Apr</c:v>
                </c:pt>
                <c:pt idx="76">
                  <c:v>2024 May</c:v>
                </c:pt>
                <c:pt idx="77">
                  <c:v>2024 Jun</c:v>
                </c:pt>
                <c:pt idx="78">
                  <c:v>2024 Jul</c:v>
                </c:pt>
                <c:pt idx="79">
                  <c:v>2024 Aug</c:v>
                </c:pt>
                <c:pt idx="80">
                  <c:v>2024 Sep</c:v>
                </c:pt>
                <c:pt idx="81">
                  <c:v>2024 Oct</c:v>
                </c:pt>
                <c:pt idx="82">
                  <c:v>2024 Nov</c:v>
                </c:pt>
                <c:pt idx="83">
                  <c:v>2024 Dec</c:v>
                </c:pt>
                <c:pt idx="84">
                  <c:v>2025 Jan</c:v>
                </c:pt>
                <c:pt idx="85">
                  <c:v>2025 Feb</c:v>
                </c:pt>
                <c:pt idx="86">
                  <c:v>2025 Mar</c:v>
                </c:pt>
                <c:pt idx="87">
                  <c:v>2025 Apr</c:v>
                </c:pt>
                <c:pt idx="88">
                  <c:v>2025 May</c:v>
                </c:pt>
                <c:pt idx="89">
                  <c:v>2025 Jun</c:v>
                </c:pt>
                <c:pt idx="90">
                  <c:v>2025 Jul</c:v>
                </c:pt>
                <c:pt idx="91">
                  <c:v>2025 Aug</c:v>
                </c:pt>
                <c:pt idx="92">
                  <c:v>2025 Sep</c:v>
                </c:pt>
                <c:pt idx="93">
                  <c:v>2025 Oct</c:v>
                </c:pt>
              </c:strCache>
            </c:strRef>
          </c:cat>
          <c:val>
            <c:numRef>
              <c:f>'Passenger Activity Comparison'!$G$253:$G$346</c:f>
              <c:numCache>
                <c:formatCode>0.0%</c:formatCode>
                <c:ptCount val="94"/>
                <c:pt idx="0">
                  <c:v>-0.16745632638599903</c:v>
                </c:pt>
                <c:pt idx="1">
                  <c:v>-1.2768989882768589E-2</c:v>
                </c:pt>
                <c:pt idx="2">
                  <c:v>0.27373174813287543</c:v>
                </c:pt>
                <c:pt idx="3">
                  <c:v>5.7108649149133169E-2</c:v>
                </c:pt>
                <c:pt idx="4">
                  <c:v>6.2486220050317579E-2</c:v>
                </c:pt>
                <c:pt idx="5">
                  <c:v>5.8647871148937138E-2</c:v>
                </c:pt>
                <c:pt idx="6">
                  <c:v>-1.3357320748890693E-2</c:v>
                </c:pt>
                <c:pt idx="7">
                  <c:v>-8.0570319750274191E-2</c:v>
                </c:pt>
                <c:pt idx="8">
                  <c:v>-0.10120827142002972</c:v>
                </c:pt>
                <c:pt idx="9">
                  <c:v>0.15212286675931841</c:v>
                </c:pt>
                <c:pt idx="10">
                  <c:v>-4.3873226855325687E-2</c:v>
                </c:pt>
                <c:pt idx="11">
                  <c:v>-5.407801153401158E-2</c:v>
                </c:pt>
                <c:pt idx="12">
                  <c:v>-0.14425230048625082</c:v>
                </c:pt>
                <c:pt idx="13">
                  <c:v>3.4477154960684594E-3</c:v>
                </c:pt>
                <c:pt idx="14">
                  <c:v>0.30948038683438078</c:v>
                </c:pt>
                <c:pt idx="15">
                  <c:v>-1.611407177549919E-2</c:v>
                </c:pt>
                <c:pt idx="16">
                  <c:v>0.10167607979591078</c:v>
                </c:pt>
                <c:pt idx="17">
                  <c:v>3.6353122390660575E-2</c:v>
                </c:pt>
                <c:pt idx="18">
                  <c:v>6.7996486952431236E-3</c:v>
                </c:pt>
                <c:pt idx="19">
                  <c:v>-9.2204821178490964E-2</c:v>
                </c:pt>
                <c:pt idx="20">
                  <c:v>-5.4826566649327897E-2</c:v>
                </c:pt>
                <c:pt idx="21">
                  <c:v>0.10603240900987274</c:v>
                </c:pt>
                <c:pt idx="22">
                  <c:v>-5.362177082392193E-2</c:v>
                </c:pt>
                <c:pt idx="23">
                  <c:v>1.4139052231061917E-2</c:v>
                </c:pt>
                <c:pt idx="24">
                  <c:v>-0.16227289285085728</c:v>
                </c:pt>
                <c:pt idx="25">
                  <c:v>-1.1227501026011843E-2</c:v>
                </c:pt>
                <c:pt idx="26">
                  <c:v>-0.44460860370198341</c:v>
                </c:pt>
                <c:pt idx="27">
                  <c:v>-0.9408565319383031</c:v>
                </c:pt>
                <c:pt idx="28">
                  <c:v>2.0708519279947852</c:v>
                </c:pt>
                <c:pt idx="29">
                  <c:v>1.3626432840207701</c:v>
                </c:pt>
                <c:pt idx="30">
                  <c:v>0.39861638088919299</c:v>
                </c:pt>
                <c:pt idx="31">
                  <c:v>-1.9459406038444434E-2</c:v>
                </c:pt>
                <c:pt idx="32">
                  <c:v>1.503285760361232E-2</c:v>
                </c:pt>
                <c:pt idx="33">
                  <c:v>0.21055532110319489</c:v>
                </c:pt>
                <c:pt idx="34">
                  <c:v>1.8874269965220816E-2</c:v>
                </c:pt>
                <c:pt idx="35">
                  <c:v>3.0178000692359094E-2</c:v>
                </c:pt>
                <c:pt idx="36">
                  <c:v>-0.23910707517495497</c:v>
                </c:pt>
                <c:pt idx="37">
                  <c:v>-0.13649155240589533</c:v>
                </c:pt>
                <c:pt idx="38">
                  <c:v>1.0992976550838234</c:v>
                </c:pt>
                <c:pt idx="39">
                  <c:v>0.17794667973563663</c:v>
                </c:pt>
                <c:pt idx="40">
                  <c:v>0.328937938597546</c:v>
                </c:pt>
                <c:pt idx="41">
                  <c:v>0.24413173576840738</c:v>
                </c:pt>
                <c:pt idx="42">
                  <c:v>0.10586970687829457</c:v>
                </c:pt>
                <c:pt idx="43">
                  <c:v>-0.18634557485982156</c:v>
                </c:pt>
                <c:pt idx="44">
                  <c:v>-4.7157641535969581E-2</c:v>
                </c:pt>
                <c:pt idx="45">
                  <c:v>0.26485916998340781</c:v>
                </c:pt>
                <c:pt idx="46">
                  <c:v>4.8167060335241992E-2</c:v>
                </c:pt>
                <c:pt idx="47">
                  <c:v>1.561176359183172E-2</c:v>
                </c:pt>
                <c:pt idx="48">
                  <c:v>-0.34127248123256498</c:v>
                </c:pt>
                <c:pt idx="49">
                  <c:v>0.12312765513851191</c:v>
                </c:pt>
                <c:pt idx="50">
                  <c:v>0.51291854783634971</c:v>
                </c:pt>
                <c:pt idx="51">
                  <c:v>4.0419697553002516E-2</c:v>
                </c:pt>
                <c:pt idx="52">
                  <c:v>9.5455720840758179E-2</c:v>
                </c:pt>
                <c:pt idx="53">
                  <c:v>-2.1240766548113705E-2</c:v>
                </c:pt>
                <c:pt idx="54">
                  <c:v>-2.6632195773682844E-2</c:v>
                </c:pt>
                <c:pt idx="55">
                  <c:v>-0.11678963786649028</c:v>
                </c:pt>
                <c:pt idx="56">
                  <c:v>1.6914435960489943E-2</c:v>
                </c:pt>
                <c:pt idx="57">
                  <c:v>0.12704407597435202</c:v>
                </c:pt>
                <c:pt idx="58">
                  <c:v>-6.9336722623408842E-2</c:v>
                </c:pt>
                <c:pt idx="59">
                  <c:v>-5.021635112709473E-2</c:v>
                </c:pt>
                <c:pt idx="60">
                  <c:v>-0.16024197173829419</c:v>
                </c:pt>
                <c:pt idx="61">
                  <c:v>-2.259597806215722E-2</c:v>
                </c:pt>
                <c:pt idx="62">
                  <c:v>0.32905795894398349</c:v>
                </c:pt>
                <c:pt idx="63">
                  <c:v>-2.8135893497836437E-2</c:v>
                </c:pt>
                <c:pt idx="64">
                  <c:v>8.4747522436864217E-2</c:v>
                </c:pt>
                <c:pt idx="65">
                  <c:v>6.6051622224214835E-3</c:v>
                </c:pt>
                <c:pt idx="66">
                  <c:v>-1.1195930790611272E-2</c:v>
                </c:pt>
                <c:pt idx="67">
                  <c:v>-0.1405974328062701</c:v>
                </c:pt>
                <c:pt idx="68">
                  <c:v>1.3536671978629655E-2</c:v>
                </c:pt>
                <c:pt idx="69">
                  <c:v>0.15494119834518663</c:v>
                </c:pt>
                <c:pt idx="70">
                  <c:v>-5.3191125421341245E-2</c:v>
                </c:pt>
                <c:pt idx="71">
                  <c:v>-4.0437371012958745E-2</c:v>
                </c:pt>
                <c:pt idx="72">
                  <c:v>-0.21567111696855254</c:v>
                </c:pt>
                <c:pt idx="73">
                  <c:v>8.7659100985882487E-3</c:v>
                </c:pt>
                <c:pt idx="74">
                  <c:v>0.30050279532926655</c:v>
                </c:pt>
                <c:pt idx="75">
                  <c:v>2.7392483158197242E-3</c:v>
                </c:pt>
                <c:pt idx="76">
                  <c:v>0.11282995861026672</c:v>
                </c:pt>
                <c:pt idx="77">
                  <c:v>-3.2604837433976241E-2</c:v>
                </c:pt>
                <c:pt idx="78">
                  <c:v>-9.3265333592569884E-3</c:v>
                </c:pt>
                <c:pt idx="79">
                  <c:v>-0.17172558930183546</c:v>
                </c:pt>
                <c:pt idx="80">
                  <c:v>-1.8147772811999523E-2</c:v>
                </c:pt>
                <c:pt idx="81">
                  <c:v>0.1505437291391048</c:v>
                </c:pt>
                <c:pt idx="82">
                  <c:v>-5.8068679915024068E-2</c:v>
                </c:pt>
                <c:pt idx="83">
                  <c:v>3.900923842912446E-2</c:v>
                </c:pt>
                <c:pt idx="84">
                  <c:v>-0.2706731878881134</c:v>
                </c:pt>
                <c:pt idx="85">
                  <c:v>7.4475042873633542E-3</c:v>
                </c:pt>
                <c:pt idx="86">
                  <c:v>0.34601208639980852</c:v>
                </c:pt>
                <c:pt idx="87">
                  <c:v>-3.7824670273249796E-2</c:v>
                </c:pt>
                <c:pt idx="88">
                  <c:v>0.11576114576114577</c:v>
                </c:pt>
                <c:pt idx="89">
                  <c:v>2.6432000795009659E-2</c:v>
                </c:pt>
                <c:pt idx="90">
                  <c:v>-6.4615353584251082E-3</c:v>
                </c:pt>
                <c:pt idx="91">
                  <c:v>-0.14429535310758837</c:v>
                </c:pt>
                <c:pt idx="92">
                  <c:v>-1.5723606168446026E-2</c:v>
                </c:pt>
                <c:pt idx="93">
                  <c:v>0.21737762806645416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18-409E-B5E8-30E9213C0A20}"/>
            </c:ext>
          </c:extLst>
        </c:ser>
        <c:ser>
          <c:idx val="1"/>
          <c:order val="1"/>
          <c:tx>
            <c:strRef>
              <c:f>'Passenger Activity Comparison'!$H$6</c:f>
              <c:strCache>
                <c:ptCount val="1"/>
                <c:pt idx="0">
                  <c:v>United States (000)</c:v>
                </c:pt>
              </c:strCache>
            </c:strRef>
          </c:tx>
          <c:spPr>
            <a:ln w="38100">
              <a:solidFill>
                <a:schemeClr val="accent6"/>
              </a:solidFill>
            </a:ln>
          </c:spPr>
          <c:marker>
            <c:symbol val="square"/>
            <c:size val="9"/>
            <c:spPr>
              <a:solidFill>
                <a:schemeClr val="accent6"/>
              </a:solidFill>
              <a:ln>
                <a:noFill/>
              </a:ln>
            </c:spPr>
          </c:marker>
          <c:cat>
            <c:strRef>
              <c:f>'Passenger Activity Comparison'!$A$253:$A$346</c:f>
              <c:strCache>
                <c:ptCount val="94"/>
                <c:pt idx="0">
                  <c:v>2018 Jan</c:v>
                </c:pt>
                <c:pt idx="1">
                  <c:v>2018 Feb</c:v>
                </c:pt>
                <c:pt idx="2">
                  <c:v>2018 Mar</c:v>
                </c:pt>
                <c:pt idx="3">
                  <c:v>2018 Apr</c:v>
                </c:pt>
                <c:pt idx="4">
                  <c:v>2018 May</c:v>
                </c:pt>
                <c:pt idx="5">
                  <c:v>2018 Jun</c:v>
                </c:pt>
                <c:pt idx="6">
                  <c:v>2018 Jul</c:v>
                </c:pt>
                <c:pt idx="7">
                  <c:v>2018 Aug</c:v>
                </c:pt>
                <c:pt idx="8">
                  <c:v>2018 Sep</c:v>
                </c:pt>
                <c:pt idx="9">
                  <c:v>2018 Oct</c:v>
                </c:pt>
                <c:pt idx="10">
                  <c:v>2018 Nov</c:v>
                </c:pt>
                <c:pt idx="11">
                  <c:v>2018 Dec</c:v>
                </c:pt>
                <c:pt idx="12">
                  <c:v>2019 Jan</c:v>
                </c:pt>
                <c:pt idx="13">
                  <c:v>2019 Feb</c:v>
                </c:pt>
                <c:pt idx="14">
                  <c:v>2019 Mar</c:v>
                </c:pt>
                <c:pt idx="15">
                  <c:v>2019 Apr</c:v>
                </c:pt>
                <c:pt idx="16">
                  <c:v>2019 May</c:v>
                </c:pt>
                <c:pt idx="17">
                  <c:v>2019 Jun</c:v>
                </c:pt>
                <c:pt idx="18">
                  <c:v>2019 Jul</c:v>
                </c:pt>
                <c:pt idx="19">
                  <c:v>2019 Aug</c:v>
                </c:pt>
                <c:pt idx="20">
                  <c:v>2019 Sep</c:v>
                </c:pt>
                <c:pt idx="21">
                  <c:v>2019 Oct</c:v>
                </c:pt>
                <c:pt idx="22">
                  <c:v>2019 Nov</c:v>
                </c:pt>
                <c:pt idx="23">
                  <c:v>2019 Dec</c:v>
                </c:pt>
                <c:pt idx="24">
                  <c:v>2020 Jan</c:v>
                </c:pt>
                <c:pt idx="25">
                  <c:v>2020 Feb</c:v>
                </c:pt>
                <c:pt idx="26">
                  <c:v>2020 Mar</c:v>
                </c:pt>
                <c:pt idx="27">
                  <c:v>2020 Apr</c:v>
                </c:pt>
                <c:pt idx="28">
                  <c:v>2020 May</c:v>
                </c:pt>
                <c:pt idx="29">
                  <c:v>2020 Jun</c:v>
                </c:pt>
                <c:pt idx="30">
                  <c:v>2020 Jul</c:v>
                </c:pt>
                <c:pt idx="31">
                  <c:v>2020 Aug</c:v>
                </c:pt>
                <c:pt idx="32">
                  <c:v>2020 Sep</c:v>
                </c:pt>
                <c:pt idx="33">
                  <c:v>2020 Oct</c:v>
                </c:pt>
                <c:pt idx="34">
                  <c:v>2020 Nov</c:v>
                </c:pt>
                <c:pt idx="35">
                  <c:v>2020 Dec</c:v>
                </c:pt>
                <c:pt idx="36">
                  <c:v>2021 Jan</c:v>
                </c:pt>
                <c:pt idx="37">
                  <c:v>2021 Feb</c:v>
                </c:pt>
                <c:pt idx="38">
                  <c:v>2021 Mar</c:v>
                </c:pt>
                <c:pt idx="39">
                  <c:v>2021 Apr</c:v>
                </c:pt>
                <c:pt idx="40">
                  <c:v>2021 May</c:v>
                </c:pt>
                <c:pt idx="41">
                  <c:v>2021 Jun</c:v>
                </c:pt>
                <c:pt idx="42">
                  <c:v>2021 Jul</c:v>
                </c:pt>
                <c:pt idx="43">
                  <c:v>2021 Aug</c:v>
                </c:pt>
                <c:pt idx="44">
                  <c:v>2021 Sep</c:v>
                </c:pt>
                <c:pt idx="45">
                  <c:v>2021 Oct</c:v>
                </c:pt>
                <c:pt idx="46">
                  <c:v>2021 Nov</c:v>
                </c:pt>
                <c:pt idx="47">
                  <c:v>2021 Dec</c:v>
                </c:pt>
                <c:pt idx="48">
                  <c:v>2022 Jan</c:v>
                </c:pt>
                <c:pt idx="49">
                  <c:v>2022 Feb</c:v>
                </c:pt>
                <c:pt idx="50">
                  <c:v>2022 Mar</c:v>
                </c:pt>
                <c:pt idx="51">
                  <c:v>2022 Apr</c:v>
                </c:pt>
                <c:pt idx="52">
                  <c:v>2022 May</c:v>
                </c:pt>
                <c:pt idx="53">
                  <c:v>2022 Jun</c:v>
                </c:pt>
                <c:pt idx="54">
                  <c:v>2022 Jul</c:v>
                </c:pt>
                <c:pt idx="55">
                  <c:v>2022 Aug</c:v>
                </c:pt>
                <c:pt idx="56">
                  <c:v>2022 Sep</c:v>
                </c:pt>
                <c:pt idx="57">
                  <c:v>2022 Oct</c:v>
                </c:pt>
                <c:pt idx="58">
                  <c:v>2022 Nov</c:v>
                </c:pt>
                <c:pt idx="59">
                  <c:v>2022 Dec</c:v>
                </c:pt>
                <c:pt idx="60">
                  <c:v>2023 Jan</c:v>
                </c:pt>
                <c:pt idx="61">
                  <c:v>2023 Feb</c:v>
                </c:pt>
                <c:pt idx="62">
                  <c:v>2023 Mar</c:v>
                </c:pt>
                <c:pt idx="63">
                  <c:v>2023 Apr</c:v>
                </c:pt>
                <c:pt idx="64">
                  <c:v>2023 May</c:v>
                </c:pt>
                <c:pt idx="65">
                  <c:v>2023 Jun</c:v>
                </c:pt>
                <c:pt idx="66">
                  <c:v>2023 Jul</c:v>
                </c:pt>
                <c:pt idx="67">
                  <c:v>2023 Aug</c:v>
                </c:pt>
                <c:pt idx="68">
                  <c:v>2023 Sep</c:v>
                </c:pt>
                <c:pt idx="69">
                  <c:v>2023 Oct</c:v>
                </c:pt>
                <c:pt idx="70">
                  <c:v>2023 Nov</c:v>
                </c:pt>
                <c:pt idx="71">
                  <c:v>2023 Dec</c:v>
                </c:pt>
                <c:pt idx="72">
                  <c:v>2024 Jan</c:v>
                </c:pt>
                <c:pt idx="73">
                  <c:v>2024 Feb</c:v>
                </c:pt>
                <c:pt idx="74">
                  <c:v>2024 Mar</c:v>
                </c:pt>
                <c:pt idx="75">
                  <c:v>2024 Apr</c:v>
                </c:pt>
                <c:pt idx="76">
                  <c:v>2024 May</c:v>
                </c:pt>
                <c:pt idx="77">
                  <c:v>2024 Jun</c:v>
                </c:pt>
                <c:pt idx="78">
                  <c:v>2024 Jul</c:v>
                </c:pt>
                <c:pt idx="79">
                  <c:v>2024 Aug</c:v>
                </c:pt>
                <c:pt idx="80">
                  <c:v>2024 Sep</c:v>
                </c:pt>
                <c:pt idx="81">
                  <c:v>2024 Oct</c:v>
                </c:pt>
                <c:pt idx="82">
                  <c:v>2024 Nov</c:v>
                </c:pt>
                <c:pt idx="83">
                  <c:v>2024 Dec</c:v>
                </c:pt>
                <c:pt idx="84">
                  <c:v>2025 Jan</c:v>
                </c:pt>
                <c:pt idx="85">
                  <c:v>2025 Feb</c:v>
                </c:pt>
                <c:pt idx="86">
                  <c:v>2025 Mar</c:v>
                </c:pt>
                <c:pt idx="87">
                  <c:v>2025 Apr</c:v>
                </c:pt>
                <c:pt idx="88">
                  <c:v>2025 May</c:v>
                </c:pt>
                <c:pt idx="89">
                  <c:v>2025 Jun</c:v>
                </c:pt>
                <c:pt idx="90">
                  <c:v>2025 Jul</c:v>
                </c:pt>
                <c:pt idx="91">
                  <c:v>2025 Aug</c:v>
                </c:pt>
                <c:pt idx="92">
                  <c:v>2025 Sep</c:v>
                </c:pt>
                <c:pt idx="93">
                  <c:v>2025 Oct</c:v>
                </c:pt>
              </c:strCache>
            </c:strRef>
          </c:cat>
          <c:val>
            <c:numRef>
              <c:f>'Passenger Activity Comparison'!$I$253:$I$346</c:f>
              <c:numCache>
                <c:formatCode>0.0%</c:formatCode>
                <c:ptCount val="94"/>
                <c:pt idx="0">
                  <c:v>-8.3208332154076928E-2</c:v>
                </c:pt>
                <c:pt idx="1">
                  <c:v>-4.1953508474053033E-2</c:v>
                </c:pt>
                <c:pt idx="2">
                  <c:v>0.23583811303731392</c:v>
                </c:pt>
                <c:pt idx="3">
                  <c:v>-3.504289103851068E-2</c:v>
                </c:pt>
                <c:pt idx="4">
                  <c:v>4.9825718068577912E-2</c:v>
                </c:pt>
                <c:pt idx="5">
                  <c:v>4.6688801379558852E-2</c:v>
                </c:pt>
                <c:pt idx="6">
                  <c:v>3.7364447832394815E-2</c:v>
                </c:pt>
                <c:pt idx="7">
                  <c:v>-3.6208265677408646E-2</c:v>
                </c:pt>
                <c:pt idx="8">
                  <c:v>-0.1511473474507489</c:v>
                </c:pt>
                <c:pt idx="9">
                  <c:v>9.9279991887232535E-2</c:v>
                </c:pt>
                <c:pt idx="10">
                  <c:v>-3.578017923036373E-2</c:v>
                </c:pt>
                <c:pt idx="11">
                  <c:v>-7.1072233991662675E-4</c:v>
                </c:pt>
                <c:pt idx="12">
                  <c:v>-7.956177423987526E-2</c:v>
                </c:pt>
                <c:pt idx="13">
                  <c:v>-5.1295767950546835E-2</c:v>
                </c:pt>
                <c:pt idx="14">
                  <c:v>0.26138713113213458</c:v>
                </c:pt>
                <c:pt idx="15">
                  <c:v>-4.6962698057914865E-2</c:v>
                </c:pt>
                <c:pt idx="16">
                  <c:v>6.3947882736156356E-2</c:v>
                </c:pt>
                <c:pt idx="17">
                  <c:v>3.0848171642704938E-2</c:v>
                </c:pt>
                <c:pt idx="18">
                  <c:v>3.7195433431935092E-2</c:v>
                </c:pt>
                <c:pt idx="19">
                  <c:v>-3.6697668025839555E-2</c:v>
                </c:pt>
                <c:pt idx="20">
                  <c:v>-0.13239560544088272</c:v>
                </c:pt>
                <c:pt idx="21">
                  <c:v>8.318601049760857E-2</c:v>
                </c:pt>
                <c:pt idx="22">
                  <c:v>-6.9446728830071233E-2</c:v>
                </c:pt>
                <c:pt idx="23">
                  <c:v>8.3942895989123051E-2</c:v>
                </c:pt>
                <c:pt idx="24">
                  <c:v>-0.10640459585570217</c:v>
                </c:pt>
                <c:pt idx="25">
                  <c:v>-4.1464886792717676E-2</c:v>
                </c:pt>
                <c:pt idx="26">
                  <c:v>-0.42360917890667332</c:v>
                </c:pt>
                <c:pt idx="27">
                  <c:v>-0.92151930894308942</c:v>
                </c:pt>
                <c:pt idx="28">
                  <c:v>2.2415021042408547</c:v>
                </c:pt>
                <c:pt idx="29">
                  <c:v>0.67721961450114854</c:v>
                </c:pt>
                <c:pt idx="30">
                  <c:v>0.44509944027628917</c:v>
                </c:pt>
                <c:pt idx="31">
                  <c:v>7.2767728377765878E-2</c:v>
                </c:pt>
                <c:pt idx="32">
                  <c:v>-2.0971768772805838E-2</c:v>
                </c:pt>
                <c:pt idx="33">
                  <c:v>0.18859115696967318</c:v>
                </c:pt>
                <c:pt idx="34">
                  <c:v>-4.2282809611829945E-2</c:v>
                </c:pt>
                <c:pt idx="35">
                  <c:v>6.0865069791487161E-2</c:v>
                </c:pt>
                <c:pt idx="36">
                  <c:v>-0.10460998668009486</c:v>
                </c:pt>
                <c:pt idx="37">
                  <c:v>-2.7974311527157941E-2</c:v>
                </c:pt>
                <c:pt idx="38">
                  <c:v>0.6066815976110489</c:v>
                </c:pt>
                <c:pt idx="39">
                  <c:v>0.11830030434681597</c:v>
                </c:pt>
                <c:pt idx="40">
                  <c:v>0.20403033135971746</c:v>
                </c:pt>
                <c:pt idx="41">
                  <c:v>0.14681827593346677</c:v>
                </c:pt>
                <c:pt idx="42">
                  <c:v>0.11536899119837508</c:v>
                </c:pt>
                <c:pt idx="43">
                  <c:v>-9.2253112648887803E-2</c:v>
                </c:pt>
                <c:pt idx="44">
                  <c:v>-0.12097661009896871</c:v>
                </c:pt>
                <c:pt idx="45">
                  <c:v>0.12163372948117593</c:v>
                </c:pt>
                <c:pt idx="46">
                  <c:v>-2.7129679869777536E-3</c:v>
                </c:pt>
                <c:pt idx="47">
                  <c:v>1.2286906057308668E-2</c:v>
                </c:pt>
                <c:pt idx="48">
                  <c:v>-0.22067451963989787</c:v>
                </c:pt>
                <c:pt idx="49">
                  <c:v>5.5708812260536401E-2</c:v>
                </c:pt>
                <c:pt idx="50">
                  <c:v>0.32189518763155983</c:v>
                </c:pt>
                <c:pt idx="51">
                  <c:v>-7.8520735239611793E-3</c:v>
                </c:pt>
                <c:pt idx="52">
                  <c:v>5.3130404704254584E-2</c:v>
                </c:pt>
                <c:pt idx="53">
                  <c:v>2.1690862510674636E-2</c:v>
                </c:pt>
                <c:pt idx="54">
                  <c:v>3.9657433839981486E-2</c:v>
                </c:pt>
                <c:pt idx="55">
                  <c:v>-4.6542980828695117E-2</c:v>
                </c:pt>
                <c:pt idx="56">
                  <c:v>-6.7547057221061912E-2</c:v>
                </c:pt>
                <c:pt idx="57">
                  <c:v>6.8892598775737335E-2</c:v>
                </c:pt>
                <c:pt idx="58">
                  <c:v>-5.8673469387755105E-2</c:v>
                </c:pt>
                <c:pt idx="59">
                  <c:v>-1.1337868480725624E-3</c:v>
                </c:pt>
                <c:pt idx="60">
                  <c:v>-6.2830486420641735E-2</c:v>
                </c:pt>
                <c:pt idx="61">
                  <c:v>-3.7767898025198296E-2</c:v>
                </c:pt>
                <c:pt idx="62">
                  <c:v>0.23131120866975716</c:v>
                </c:pt>
                <c:pt idx="63">
                  <c:v>-2.8149348625568785E-2</c:v>
                </c:pt>
                <c:pt idx="64">
                  <c:v>5.374757879343741E-2</c:v>
                </c:pt>
                <c:pt idx="65">
                  <c:v>2.8120320888163901E-2</c:v>
                </c:pt>
                <c:pt idx="66">
                  <c:v>4.5573487099944347E-2</c:v>
                </c:pt>
                <c:pt idx="67">
                  <c:v>-5.3133422417502775E-2</c:v>
                </c:pt>
                <c:pt idx="68">
                  <c:v>-8.1852321381586809E-2</c:v>
                </c:pt>
                <c:pt idx="69">
                  <c:v>8.2258694802657281E-2</c:v>
                </c:pt>
                <c:pt idx="70">
                  <c:v>-5.9565505205512424E-2</c:v>
                </c:pt>
                <c:pt idx="71">
                  <c:v>1.1646360192484898E-2</c:v>
                </c:pt>
                <c:pt idx="72">
                  <c:v>-0.10949320648736179</c:v>
                </c:pt>
                <c:pt idx="73">
                  <c:v>4.8301629469676517E-3</c:v>
                </c:pt>
                <c:pt idx="74">
                  <c:v>0.20548274448261725</c:v>
                </c:pt>
                <c:pt idx="75">
                  <c:v>-4.2924998533982288E-2</c:v>
                </c:pt>
                <c:pt idx="76">
                  <c:v>7.1551988236014955E-2</c:v>
                </c:pt>
                <c:pt idx="77">
                  <c:v>3.023649421343946E-2</c:v>
                </c:pt>
                <c:pt idx="78">
                  <c:v>2.3144036941657047E-2</c:v>
                </c:pt>
                <c:pt idx="79">
                  <c:v>-5.4126479554750306E-2</c:v>
                </c:pt>
                <c:pt idx="80">
                  <c:v>-0.10662506881996697</c:v>
                </c:pt>
                <c:pt idx="81">
                  <c:v>6.9060702547247332E-2</c:v>
                </c:pt>
                <c:pt idx="82">
                  <c:v>-6.9511331019491515E-2</c:v>
                </c:pt>
                <c:pt idx="83">
                  <c:v>8.0189470695285175E-2</c:v>
                </c:pt>
                <c:pt idx="84">
                  <c:v>-0.15056397266166419</c:v>
                </c:pt>
                <c:pt idx="85">
                  <c:v>-5.0189194131465303E-2</c:v>
                </c:pt>
                <c:pt idx="86">
                  <c:v>0.24511647882943591</c:v>
                </c:pt>
                <c:pt idx="87">
                  <c:v>-3.9191664486048008E-2</c:v>
                </c:pt>
                <c:pt idx="88">
                  <c:v>6.0263187214498817E-2</c:v>
                </c:pt>
                <c:pt idx="89">
                  <c:v>4.017653858278749E-2</c:v>
                </c:pt>
                <c:pt idx="90">
                  <c:v>3.93206716954023E-2</c:v>
                </c:pt>
                <c:pt idx="91">
                  <c:v>-5.7921396248015469E-2</c:v>
                </c:pt>
                <c:pt idx="92">
                  <c:v>-0.11386252120878616</c:v>
                </c:pt>
                <c:pt idx="93">
                  <c:v>9.5257193127716827E-2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18-409E-B5E8-30E9213C0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4524127"/>
        <c:axId val="1"/>
      </c:lineChart>
      <c:catAx>
        <c:axId val="1654524127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6"/>
        <c:tickMarkSkip val="6"/>
        <c:noMultiLvlLbl val="0"/>
      </c:catAx>
      <c:valAx>
        <c:axId val="1"/>
        <c:scaling>
          <c:orientation val="minMax"/>
          <c:min val="-1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54524127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205616624654591E-2"/>
          <c:y val="7.1053971060901153E-2"/>
          <c:w val="0.94768188629886607"/>
          <c:h val="4.8032372281234192E-2"/>
        </c:manualLayout>
      </c:layout>
      <c:overlay val="0"/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16" workbookViewId="0" zoomToFit="1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107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107" workbookViewId="0" zoomToFit="1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2992100" cy="94361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BF1C4CC-86F9-4659-BF4B-58E8E997AEC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88922" cy="582174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D04DE3F-349D-49EE-B478-EBADB3EC8A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97126" cy="628472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61490C-31AE-4FF4-8A12-5992DA4C1B8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0.94592</cdr:y>
    </cdr:from>
    <cdr:to>
      <cdr:x>0.1904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-7560" y="5548690"/>
          <a:ext cx="1111250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100"/>
            <a:t>ABIA Passengers</a:t>
          </a:r>
        </a:p>
      </cdr:txBody>
    </cdr:sp>
  </cdr:relSizeAnchor>
  <cdr:relSizeAnchor xmlns:cdr="http://schemas.openxmlformats.org/drawingml/2006/chartDrawing">
    <cdr:from>
      <cdr:x>0.83011</cdr:x>
      <cdr:y>0.94308</cdr:y>
    </cdr:from>
    <cdr:to>
      <cdr:x>0.99208</cdr:x>
      <cdr:y>0.99224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128631" y="5510892"/>
          <a:ext cx="1390952" cy="287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100"/>
            <a:t>U.S. Passengers (000s)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97126" cy="628472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034927-2593-40C5-A763-6D9DF3A4EA3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A Brand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B4008D"/>
      </a:accent1>
      <a:accent2>
        <a:srgbClr val="7A2682"/>
      </a:accent2>
      <a:accent3>
        <a:srgbClr val="009383"/>
      </a:accent3>
      <a:accent4>
        <a:srgbClr val="FFC829"/>
      </a:accent4>
      <a:accent5>
        <a:srgbClr val="0071CE"/>
      </a:accent5>
      <a:accent6>
        <a:srgbClr val="230871"/>
      </a:accent6>
      <a:hlink>
        <a:srgbClr val="009383"/>
      </a:hlink>
      <a:folHlink>
        <a:srgbClr val="009383"/>
      </a:folHlink>
    </a:clrScheme>
    <a:fontScheme name="OA Brand">
      <a:majorFont>
        <a:latin typeface="Barlow Condensed"/>
        <a:ea typeface=""/>
        <a:cs typeface=""/>
      </a:majorFont>
      <a:minorFont>
        <a:latin typeface="Barlow"/>
        <a:ea typeface=""/>
        <a:cs typeface="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ustintexas.gov/department/monthly-activity-reports-passenger-and-air-cargo-traffic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opportunityaustin.com/" TargetMode="External"/><Relationship Id="rId1" Type="http://schemas.openxmlformats.org/officeDocument/2006/relationships/hyperlink" Target="http://www.transtats.bts.gov/TRAFFIC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ustintexas.gov/department/monthly-activity-reports-passenger-and-air-cargo-traffi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74"/>
  <sheetViews>
    <sheetView tabSelected="1" zoomScaleNormal="100" workbookViewId="0">
      <pane xSplit="1" ySplit="6" topLeftCell="L22" activePane="bottomRight" state="frozen"/>
      <selection pane="topRight" activeCell="B1" sqref="B1"/>
      <selection pane="bottomLeft" activeCell="A7" sqref="A7"/>
      <selection pane="bottomRight" activeCell="AB35" sqref="AB35"/>
    </sheetView>
  </sheetViews>
  <sheetFormatPr defaultColWidth="9.77734375" defaultRowHeight="12.75" x14ac:dyDescent="0.2"/>
  <cols>
    <col min="1" max="1" width="11.77734375" style="6" customWidth="1"/>
    <col min="2" max="26" width="9.77734375" style="6" customWidth="1"/>
    <col min="27" max="28" width="9.77734375" style="1" bestFit="1" customWidth="1"/>
    <col min="29" max="16384" width="9.77734375" style="1"/>
  </cols>
  <sheetData>
    <row r="1" spans="1:29" s="25" customFormat="1" ht="14.25" x14ac:dyDescent="0.25">
      <c r="A1" s="22"/>
      <c r="B1" s="30" t="s">
        <v>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9" s="25" customFormat="1" ht="14.25" x14ac:dyDescent="0.25">
      <c r="A2" s="22" t="s">
        <v>236</v>
      </c>
      <c r="B2" s="31" t="s">
        <v>238</v>
      </c>
      <c r="C2" s="22"/>
      <c r="D2" s="3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9" s="25" customFormat="1" ht="14.25" x14ac:dyDescent="0.25">
      <c r="A3" s="22"/>
      <c r="B3" s="33" t="s">
        <v>237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9" s="25" customFormat="1" ht="14.25" x14ac:dyDescent="0.25">
      <c r="A4" s="22" t="s">
        <v>335</v>
      </c>
      <c r="B4" s="60" t="s">
        <v>368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9" s="34" customFormat="1" ht="15" customHeight="1" x14ac:dyDescent="0.25">
      <c r="B5" s="67" t="s">
        <v>1</v>
      </c>
      <c r="C5" s="67"/>
      <c r="D5" s="67"/>
      <c r="E5" s="67"/>
      <c r="F5" s="67"/>
      <c r="G5" s="67"/>
      <c r="H5" s="67"/>
      <c r="I5" s="67"/>
      <c r="J5" s="67"/>
      <c r="K5" s="68" t="s">
        <v>325</v>
      </c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</row>
    <row r="6" spans="1:29" s="25" customFormat="1" ht="51" x14ac:dyDescent="0.25">
      <c r="A6" s="22"/>
      <c r="B6" s="35" t="s">
        <v>2</v>
      </c>
      <c r="C6" s="35" t="s">
        <v>3</v>
      </c>
      <c r="D6" s="35" t="s">
        <v>5</v>
      </c>
      <c r="E6" s="35" t="s">
        <v>6</v>
      </c>
      <c r="F6" s="35" t="s">
        <v>8</v>
      </c>
      <c r="G6" s="35" t="s">
        <v>9</v>
      </c>
      <c r="H6" s="35" t="s">
        <v>11</v>
      </c>
      <c r="I6" s="35" t="s">
        <v>12</v>
      </c>
      <c r="J6" s="35" t="s">
        <v>14</v>
      </c>
      <c r="K6" s="36" t="s">
        <v>20</v>
      </c>
      <c r="L6" s="36" t="s">
        <v>21</v>
      </c>
      <c r="M6" s="36" t="s">
        <v>22</v>
      </c>
      <c r="N6" s="36" t="s">
        <v>23</v>
      </c>
      <c r="O6" s="36" t="s">
        <v>24</v>
      </c>
      <c r="P6" s="36" t="s">
        <v>25</v>
      </c>
      <c r="Q6" s="36" t="s">
        <v>26</v>
      </c>
      <c r="R6" s="36" t="s">
        <v>27</v>
      </c>
      <c r="S6" s="36" t="s">
        <v>28</v>
      </c>
      <c r="T6" s="36" t="s">
        <v>29</v>
      </c>
      <c r="U6" s="36" t="s">
        <v>15</v>
      </c>
      <c r="V6" s="36" t="s">
        <v>16</v>
      </c>
      <c r="W6" s="36" t="s">
        <v>17</v>
      </c>
      <c r="X6" s="36" t="s">
        <v>18</v>
      </c>
      <c r="Y6" s="36" t="s">
        <v>19</v>
      </c>
      <c r="Z6" s="36" t="s">
        <v>30</v>
      </c>
    </row>
    <row r="7" spans="1:29" s="40" customFormat="1" ht="13.5" x14ac:dyDescent="0.25">
      <c r="A7" s="37">
        <v>2000</v>
      </c>
      <c r="B7" s="38">
        <v>3628662</v>
      </c>
      <c r="C7" s="38">
        <v>3611133</v>
      </c>
      <c r="D7" s="38">
        <v>18598</v>
      </c>
      <c r="E7" s="38">
        <v>17433</v>
      </c>
      <c r="F7" s="38">
        <v>89196</v>
      </c>
      <c r="G7" s="38">
        <v>90845</v>
      </c>
      <c r="H7" s="39">
        <v>712</v>
      </c>
      <c r="I7" s="39">
        <v>616</v>
      </c>
      <c r="J7" s="38">
        <v>7658671</v>
      </c>
      <c r="K7" s="38">
        <v>10133364</v>
      </c>
      <c r="L7" s="38">
        <v>19775067</v>
      </c>
      <c r="M7" s="39">
        <v>0</v>
      </c>
      <c r="N7" s="39">
        <v>0</v>
      </c>
      <c r="O7" s="38">
        <v>29908431</v>
      </c>
      <c r="P7" s="38">
        <v>138123922</v>
      </c>
      <c r="Q7" s="38">
        <v>159898236</v>
      </c>
      <c r="R7" s="38">
        <v>5746412</v>
      </c>
      <c r="S7" s="38">
        <v>2671799</v>
      </c>
      <c r="T7" s="38">
        <v>306440369</v>
      </c>
      <c r="U7" s="38">
        <v>13208753</v>
      </c>
      <c r="V7" s="38">
        <v>7747122</v>
      </c>
      <c r="W7" s="38">
        <v>11393</v>
      </c>
      <c r="X7" s="38">
        <v>11401</v>
      </c>
      <c r="Y7" s="38">
        <v>20978669</v>
      </c>
      <c r="Z7" s="38">
        <v>357327469</v>
      </c>
      <c r="AB7" s="41"/>
      <c r="AC7" s="41"/>
    </row>
    <row r="8" spans="1:29" s="40" customFormat="1" ht="13.5" x14ac:dyDescent="0.25">
      <c r="A8" s="37">
        <v>2001</v>
      </c>
      <c r="B8" s="38">
        <v>3411131</v>
      </c>
      <c r="C8" s="38">
        <v>3389606</v>
      </c>
      <c r="D8" s="38">
        <v>16228</v>
      </c>
      <c r="E8" s="38">
        <v>15521</v>
      </c>
      <c r="F8" s="38">
        <v>100608</v>
      </c>
      <c r="G8" s="38">
        <v>103358</v>
      </c>
      <c r="H8" s="39">
        <v>2</v>
      </c>
      <c r="I8" s="39">
        <v>2</v>
      </c>
      <c r="J8" s="38">
        <v>7199322</v>
      </c>
      <c r="K8" s="38">
        <v>7821952</v>
      </c>
      <c r="L8" s="38">
        <v>14686594</v>
      </c>
      <c r="M8" s="38">
        <v>347876</v>
      </c>
      <c r="N8" s="38">
        <v>238905</v>
      </c>
      <c r="O8" s="38">
        <v>23095327</v>
      </c>
      <c r="P8" s="38">
        <v>136296305</v>
      </c>
      <c r="Q8" s="38">
        <v>125926906</v>
      </c>
      <c r="R8" s="38">
        <v>9547411</v>
      </c>
      <c r="S8" s="38">
        <v>10464986</v>
      </c>
      <c r="T8" s="38">
        <v>282235608</v>
      </c>
      <c r="U8" s="38">
        <v>10095607</v>
      </c>
      <c r="V8" s="38">
        <v>5856555</v>
      </c>
      <c r="W8" s="39">
        <v>0</v>
      </c>
      <c r="X8" s="38">
        <v>1396451</v>
      </c>
      <c r="Y8" s="38">
        <v>17348613</v>
      </c>
      <c r="Z8" s="38">
        <v>322679548</v>
      </c>
      <c r="AB8" s="41"/>
      <c r="AC8" s="41"/>
    </row>
    <row r="9" spans="1:29" s="40" customFormat="1" ht="13.5" x14ac:dyDescent="0.25">
      <c r="A9" s="37">
        <v>2002</v>
      </c>
      <c r="B9" s="38">
        <v>3174540</v>
      </c>
      <c r="C9" s="38">
        <v>3160497</v>
      </c>
      <c r="D9" s="38">
        <v>10844</v>
      </c>
      <c r="E9" s="38">
        <v>10804</v>
      </c>
      <c r="F9" s="38">
        <v>113422</v>
      </c>
      <c r="G9" s="38">
        <v>110063</v>
      </c>
      <c r="H9" s="39">
        <v>0</v>
      </c>
      <c r="I9" s="39">
        <v>2</v>
      </c>
      <c r="J9" s="38">
        <v>6720668</v>
      </c>
      <c r="K9" s="38">
        <v>3775687</v>
      </c>
      <c r="L9" s="38">
        <v>7346225</v>
      </c>
      <c r="M9" s="39">
        <v>0</v>
      </c>
      <c r="N9" s="39">
        <v>0</v>
      </c>
      <c r="O9" s="38">
        <v>11121912</v>
      </c>
      <c r="P9" s="38">
        <v>123657838</v>
      </c>
      <c r="Q9" s="38">
        <v>115733443</v>
      </c>
      <c r="R9" s="38">
        <v>10674098</v>
      </c>
      <c r="S9" s="38">
        <v>7824478</v>
      </c>
      <c r="T9" s="38">
        <v>257889857</v>
      </c>
      <c r="U9" s="38">
        <v>10634240</v>
      </c>
      <c r="V9" s="38">
        <v>6250262</v>
      </c>
      <c r="W9" s="39">
        <v>0</v>
      </c>
      <c r="X9" s="39">
        <v>0</v>
      </c>
      <c r="Y9" s="38">
        <v>16884502</v>
      </c>
      <c r="Z9" s="38">
        <v>285896271</v>
      </c>
      <c r="AB9" s="41"/>
      <c r="AC9" s="41"/>
    </row>
    <row r="10" spans="1:29" s="40" customFormat="1" ht="13.5" x14ac:dyDescent="0.25">
      <c r="A10" s="37">
        <v>2003</v>
      </c>
      <c r="B10" s="38">
        <v>3158550</v>
      </c>
      <c r="C10" s="38">
        <v>3135121</v>
      </c>
      <c r="D10" s="38">
        <v>16306</v>
      </c>
      <c r="E10" s="38">
        <v>16171</v>
      </c>
      <c r="F10" s="38">
        <v>121690</v>
      </c>
      <c r="G10" s="38">
        <v>118832</v>
      </c>
      <c r="H10" s="39">
        <v>5</v>
      </c>
      <c r="I10" s="39">
        <v>13</v>
      </c>
      <c r="J10" s="38">
        <v>6707081</v>
      </c>
      <c r="K10" s="38">
        <v>3219739</v>
      </c>
      <c r="L10" s="38">
        <v>6681022</v>
      </c>
      <c r="M10" s="39">
        <v>0</v>
      </c>
      <c r="N10" s="39">
        <v>0</v>
      </c>
      <c r="O10" s="38">
        <v>9900761</v>
      </c>
      <c r="P10" s="38">
        <v>107786264</v>
      </c>
      <c r="Q10" s="38">
        <v>93868755</v>
      </c>
      <c r="R10" s="38">
        <v>9982488</v>
      </c>
      <c r="S10" s="38">
        <v>12095303</v>
      </c>
      <c r="T10" s="38">
        <v>223732810</v>
      </c>
      <c r="U10" s="38">
        <v>12052967</v>
      </c>
      <c r="V10" s="38">
        <v>6589486</v>
      </c>
      <c r="W10" s="39">
        <v>0</v>
      </c>
      <c r="X10" s="39">
        <v>0</v>
      </c>
      <c r="Y10" s="38">
        <v>18642453</v>
      </c>
      <c r="Z10" s="38">
        <v>252276024</v>
      </c>
      <c r="AB10" s="41"/>
      <c r="AC10" s="41"/>
    </row>
    <row r="11" spans="1:29" s="40" customFormat="1" ht="13.5" x14ac:dyDescent="0.25">
      <c r="A11" s="37">
        <v>2004</v>
      </c>
      <c r="B11" s="38">
        <f t="shared" ref="B11:I11" si="0">SUM(B85:B96)</f>
        <v>3420505</v>
      </c>
      <c r="C11" s="38">
        <f t="shared" si="0"/>
        <v>3406533</v>
      </c>
      <c r="D11" s="38">
        <f t="shared" si="0"/>
        <v>14724</v>
      </c>
      <c r="E11" s="38">
        <f t="shared" si="0"/>
        <v>15031</v>
      </c>
      <c r="F11" s="38">
        <f t="shared" si="0"/>
        <v>115565</v>
      </c>
      <c r="G11" s="38">
        <f t="shared" si="0"/>
        <v>109171</v>
      </c>
      <c r="H11" s="38">
        <f t="shared" si="0"/>
        <v>32</v>
      </c>
      <c r="I11" s="38">
        <f t="shared" si="0"/>
        <v>46</v>
      </c>
      <c r="J11" s="38">
        <f t="shared" ref="J11:Z11" si="1">SUM(J85:J96)</f>
        <v>7238645</v>
      </c>
      <c r="K11" s="38">
        <f t="shared" si="1"/>
        <v>3952433</v>
      </c>
      <c r="L11" s="38">
        <f t="shared" si="1"/>
        <v>5927787</v>
      </c>
      <c r="M11" s="38">
        <f t="shared" si="1"/>
        <v>0</v>
      </c>
      <c r="N11" s="38">
        <f t="shared" si="1"/>
        <v>0</v>
      </c>
      <c r="O11" s="38">
        <f t="shared" si="1"/>
        <v>9880220</v>
      </c>
      <c r="P11" s="38">
        <f t="shared" si="1"/>
        <v>110111531</v>
      </c>
      <c r="Q11" s="38">
        <f t="shared" si="1"/>
        <v>103063651</v>
      </c>
      <c r="R11" s="38">
        <f t="shared" si="1"/>
        <v>4959871</v>
      </c>
      <c r="S11" s="38">
        <f t="shared" si="1"/>
        <v>7096056</v>
      </c>
      <c r="T11" s="38">
        <f t="shared" si="1"/>
        <v>225231109</v>
      </c>
      <c r="U11" s="38">
        <f>SUM(U85:U96)</f>
        <v>11750759</v>
      </c>
      <c r="V11" s="38">
        <f>SUM(V85:V96)</f>
        <v>7557407</v>
      </c>
      <c r="W11" s="38">
        <f>SUM(W85:W96)</f>
        <v>0</v>
      </c>
      <c r="X11" s="38">
        <f>SUM(X85:X96)</f>
        <v>0</v>
      </c>
      <c r="Y11" s="38">
        <f>SUM(Y85:Y96)</f>
        <v>19308166</v>
      </c>
      <c r="Z11" s="38">
        <f t="shared" si="1"/>
        <v>254419495</v>
      </c>
      <c r="AB11" s="41"/>
      <c r="AC11" s="41"/>
    </row>
    <row r="12" spans="1:29" s="40" customFormat="1" ht="13.5" x14ac:dyDescent="0.25">
      <c r="A12" s="37">
        <v>2005</v>
      </c>
      <c r="B12" s="38">
        <f>SUM(B97:B108)</f>
        <v>3636899</v>
      </c>
      <c r="C12" s="38">
        <f t="shared" ref="C12:Z12" si="2">SUM(C97:C108)</f>
        <v>3641887</v>
      </c>
      <c r="D12" s="38">
        <f t="shared" si="2"/>
        <v>7906</v>
      </c>
      <c r="E12" s="38">
        <f t="shared" si="2"/>
        <v>8593</v>
      </c>
      <c r="F12" s="38">
        <f t="shared" si="2"/>
        <v>119411</v>
      </c>
      <c r="G12" s="38">
        <f t="shared" si="2"/>
        <v>110209</v>
      </c>
      <c r="H12" s="38">
        <f t="shared" si="2"/>
        <v>29</v>
      </c>
      <c r="I12" s="38">
        <f t="shared" si="2"/>
        <v>119</v>
      </c>
      <c r="J12" s="38">
        <f t="shared" si="2"/>
        <v>7681239</v>
      </c>
      <c r="K12" s="38">
        <f t="shared" si="2"/>
        <v>2324956</v>
      </c>
      <c r="L12" s="38">
        <f t="shared" si="2"/>
        <v>4856544</v>
      </c>
      <c r="M12" s="38">
        <f t="shared" si="2"/>
        <v>0</v>
      </c>
      <c r="N12" s="38">
        <f t="shared" si="2"/>
        <v>0</v>
      </c>
      <c r="O12" s="38">
        <f t="shared" si="2"/>
        <v>7181500</v>
      </c>
      <c r="P12" s="38">
        <f t="shared" si="2"/>
        <v>106367725</v>
      </c>
      <c r="Q12" s="38">
        <f t="shared" si="2"/>
        <v>96465514</v>
      </c>
      <c r="R12" s="38">
        <f t="shared" si="2"/>
        <v>5603527</v>
      </c>
      <c r="S12" s="38">
        <f t="shared" si="2"/>
        <v>4832921</v>
      </c>
      <c r="T12" s="38">
        <f t="shared" si="2"/>
        <v>213269687</v>
      </c>
      <c r="U12" s="38">
        <f>SUM(U97:U108)</f>
        <v>12720180</v>
      </c>
      <c r="V12" s="38">
        <f>SUM(V97:V108)</f>
        <v>8631894</v>
      </c>
      <c r="W12" s="38">
        <f>SUM(W97:W108)</f>
        <v>0</v>
      </c>
      <c r="X12" s="38">
        <f>SUM(X97:X108)</f>
        <v>0</v>
      </c>
      <c r="Y12" s="38">
        <f>SUM(Y97:Y108)</f>
        <v>21352074</v>
      </c>
      <c r="Z12" s="38">
        <f t="shared" si="2"/>
        <v>241803261</v>
      </c>
      <c r="AA12" s="41"/>
      <c r="AB12" s="41"/>
      <c r="AC12" s="41"/>
    </row>
    <row r="13" spans="1:29" s="40" customFormat="1" ht="13.5" x14ac:dyDescent="0.25">
      <c r="A13" s="37">
        <v>2006</v>
      </c>
      <c r="B13" s="42">
        <f>SUM(B109:B120)</f>
        <v>3934275</v>
      </c>
      <c r="C13" s="42">
        <f t="shared" ref="C13:Z13" si="3">SUM(C109:C120)</f>
        <v>3944941</v>
      </c>
      <c r="D13" s="42">
        <f t="shared" si="3"/>
        <v>4061</v>
      </c>
      <c r="E13" s="42">
        <f t="shared" si="3"/>
        <v>3691</v>
      </c>
      <c r="F13" s="42">
        <f t="shared" si="3"/>
        <v>108369</v>
      </c>
      <c r="G13" s="42">
        <f t="shared" si="3"/>
        <v>101368</v>
      </c>
      <c r="H13" s="42">
        <f t="shared" si="3"/>
        <v>1</v>
      </c>
      <c r="I13" s="42">
        <f t="shared" si="3"/>
        <v>1</v>
      </c>
      <c r="J13" s="42">
        <f t="shared" si="3"/>
        <v>8261310</v>
      </c>
      <c r="K13" s="42">
        <f t="shared" si="3"/>
        <v>2434407</v>
      </c>
      <c r="L13" s="42">
        <f t="shared" si="3"/>
        <v>4089161</v>
      </c>
      <c r="M13" s="42">
        <f t="shared" si="3"/>
        <v>40</v>
      </c>
      <c r="N13" s="42">
        <f t="shared" si="3"/>
        <v>40</v>
      </c>
      <c r="O13" s="42">
        <f t="shared" si="3"/>
        <v>6523648</v>
      </c>
      <c r="P13" s="42">
        <f t="shared" si="3"/>
        <v>103167721</v>
      </c>
      <c r="Q13" s="42">
        <f t="shared" si="3"/>
        <v>91929007</v>
      </c>
      <c r="R13" s="42">
        <f t="shared" si="3"/>
        <v>4123562</v>
      </c>
      <c r="S13" s="42">
        <f t="shared" si="3"/>
        <v>0</v>
      </c>
      <c r="T13" s="42">
        <f t="shared" si="3"/>
        <v>199220290</v>
      </c>
      <c r="U13" s="42">
        <f>SUM(U109:U120)</f>
        <v>14077953</v>
      </c>
      <c r="V13" s="42">
        <f>SUM(V109:V120)</f>
        <v>9928653</v>
      </c>
      <c r="W13" s="42">
        <f>SUM(W109:W120)</f>
        <v>0</v>
      </c>
      <c r="X13" s="42">
        <f>SUM(X109:X120)</f>
        <v>0</v>
      </c>
      <c r="Y13" s="42">
        <f>SUM(Y109:Y120)</f>
        <v>24006606</v>
      </c>
      <c r="Z13" s="42">
        <f t="shared" si="3"/>
        <v>229750544</v>
      </c>
      <c r="AA13" s="41"/>
      <c r="AB13" s="41"/>
      <c r="AC13" s="41"/>
    </row>
    <row r="14" spans="1:29" s="40" customFormat="1" ht="13.5" x14ac:dyDescent="0.25">
      <c r="A14" s="37">
        <v>2007</v>
      </c>
      <c r="B14" s="42">
        <f>SUM(B121:B132)</f>
        <v>4203158</v>
      </c>
      <c r="C14" s="42">
        <f t="shared" ref="C14:Z14" si="4">SUM(C121:C132)</f>
        <v>4204570</v>
      </c>
      <c r="D14" s="42">
        <f t="shared" si="4"/>
        <v>12498</v>
      </c>
      <c r="E14" s="42">
        <f t="shared" si="4"/>
        <v>12829</v>
      </c>
      <c r="F14" s="42">
        <f t="shared" si="4"/>
        <v>119220</v>
      </c>
      <c r="G14" s="42">
        <f t="shared" si="4"/>
        <v>114632</v>
      </c>
      <c r="H14" s="42">
        <f t="shared" si="4"/>
        <v>896</v>
      </c>
      <c r="I14" s="42">
        <f t="shared" si="4"/>
        <v>879</v>
      </c>
      <c r="J14" s="42">
        <f t="shared" si="4"/>
        <v>8885391</v>
      </c>
      <c r="K14" s="42">
        <f t="shared" si="4"/>
        <v>1610172</v>
      </c>
      <c r="L14" s="42">
        <f t="shared" si="4"/>
        <v>2827960</v>
      </c>
      <c r="M14" s="42">
        <f t="shared" si="4"/>
        <v>15</v>
      </c>
      <c r="N14" s="42">
        <f t="shared" si="4"/>
        <v>15</v>
      </c>
      <c r="O14" s="42">
        <f t="shared" si="4"/>
        <v>4438162</v>
      </c>
      <c r="P14" s="42">
        <f t="shared" si="4"/>
        <v>95185179</v>
      </c>
      <c r="Q14" s="42">
        <f t="shared" si="4"/>
        <v>83013542</v>
      </c>
      <c r="R14" s="42">
        <f t="shared" si="4"/>
        <v>4947377</v>
      </c>
      <c r="S14" s="42">
        <f t="shared" si="4"/>
        <v>0</v>
      </c>
      <c r="T14" s="42">
        <f t="shared" si="4"/>
        <v>183146098</v>
      </c>
      <c r="U14" s="42">
        <f>SUM(U121:U132)</f>
        <v>14422615</v>
      </c>
      <c r="V14" s="42">
        <f>SUM(V121:V132)</f>
        <v>8778888</v>
      </c>
      <c r="W14" s="42">
        <f>SUM(W121:W132)</f>
        <v>0</v>
      </c>
      <c r="X14" s="42">
        <f>SUM(X121:X132)</f>
        <v>0</v>
      </c>
      <c r="Y14" s="42">
        <f>SUM(Y121:Y132)</f>
        <v>23201503</v>
      </c>
      <c r="Z14" s="42">
        <f t="shared" si="4"/>
        <v>210785763</v>
      </c>
      <c r="AA14" s="41"/>
      <c r="AB14" s="41"/>
      <c r="AC14" s="41"/>
    </row>
    <row r="15" spans="1:29" s="40" customFormat="1" ht="13.5" x14ac:dyDescent="0.25">
      <c r="A15" s="37">
        <v>2008</v>
      </c>
      <c r="B15" s="42">
        <f t="shared" ref="B15:Z15" si="5">SUM(B133:B144)</f>
        <v>4262794</v>
      </c>
      <c r="C15" s="42">
        <f t="shared" si="5"/>
        <v>4256825</v>
      </c>
      <c r="D15" s="42">
        <f t="shared" si="5"/>
        <v>50543</v>
      </c>
      <c r="E15" s="42">
        <f t="shared" si="5"/>
        <v>51179</v>
      </c>
      <c r="F15" s="42">
        <f t="shared" si="5"/>
        <v>121436</v>
      </c>
      <c r="G15" s="42">
        <f t="shared" si="5"/>
        <v>116636</v>
      </c>
      <c r="H15" s="42">
        <f t="shared" si="5"/>
        <v>223</v>
      </c>
      <c r="I15" s="42">
        <f t="shared" si="5"/>
        <v>263</v>
      </c>
      <c r="J15" s="42">
        <f t="shared" si="5"/>
        <v>9049572</v>
      </c>
      <c r="K15" s="42">
        <f t="shared" si="5"/>
        <v>2126662</v>
      </c>
      <c r="L15" s="42">
        <f t="shared" si="5"/>
        <v>4476100</v>
      </c>
      <c r="M15" s="42">
        <f t="shared" si="5"/>
        <v>0</v>
      </c>
      <c r="N15" s="42">
        <f t="shared" si="5"/>
        <v>0</v>
      </c>
      <c r="O15" s="42">
        <f t="shared" si="5"/>
        <v>6602762</v>
      </c>
      <c r="P15" s="42">
        <f t="shared" si="5"/>
        <v>93742673</v>
      </c>
      <c r="Q15" s="42">
        <f t="shared" si="5"/>
        <v>76475485</v>
      </c>
      <c r="R15" s="42">
        <f t="shared" si="5"/>
        <v>4347197</v>
      </c>
      <c r="S15" s="42">
        <f t="shared" si="5"/>
        <v>0</v>
      </c>
      <c r="T15" s="42">
        <f t="shared" si="5"/>
        <v>174565355</v>
      </c>
      <c r="U15" s="42">
        <f t="shared" si="5"/>
        <v>11304305</v>
      </c>
      <c r="V15" s="42">
        <f t="shared" si="5"/>
        <v>9409007</v>
      </c>
      <c r="W15" s="42">
        <f t="shared" si="5"/>
        <v>0</v>
      </c>
      <c r="X15" s="42">
        <f t="shared" si="5"/>
        <v>0</v>
      </c>
      <c r="Y15" s="42">
        <f t="shared" si="5"/>
        <v>20713312</v>
      </c>
      <c r="Z15" s="42">
        <f t="shared" si="5"/>
        <v>201881429</v>
      </c>
      <c r="AA15" s="41"/>
      <c r="AB15" s="41"/>
      <c r="AC15" s="41"/>
    </row>
    <row r="16" spans="1:29" s="40" customFormat="1" ht="13.5" x14ac:dyDescent="0.25">
      <c r="A16" s="37">
        <v>2009</v>
      </c>
      <c r="B16" s="42">
        <f>SUM(B145:B156)</f>
        <v>3978092</v>
      </c>
      <c r="C16" s="42">
        <f t="shared" ref="C16:Z16" si="6">SUM(C145:C156)</f>
        <v>3980220</v>
      </c>
      <c r="D16" s="42">
        <f t="shared" si="6"/>
        <v>14407</v>
      </c>
      <c r="E16" s="42">
        <f t="shared" si="6"/>
        <v>15318</v>
      </c>
      <c r="F16" s="42">
        <f t="shared" si="6"/>
        <v>117849</v>
      </c>
      <c r="G16" s="42">
        <f t="shared" si="6"/>
        <v>111585</v>
      </c>
      <c r="H16" s="42">
        <f t="shared" si="6"/>
        <v>224</v>
      </c>
      <c r="I16" s="42">
        <f t="shared" si="6"/>
        <v>231</v>
      </c>
      <c r="J16" s="42">
        <f t="shared" si="6"/>
        <v>8220898</v>
      </c>
      <c r="K16" s="42">
        <f t="shared" si="6"/>
        <v>1608178</v>
      </c>
      <c r="L16" s="42">
        <f t="shared" si="6"/>
        <v>3983852</v>
      </c>
      <c r="M16" s="42">
        <f t="shared" si="6"/>
        <v>0</v>
      </c>
      <c r="N16" s="42">
        <f t="shared" si="6"/>
        <v>0</v>
      </c>
      <c r="O16" s="42">
        <f t="shared" si="6"/>
        <v>5592030</v>
      </c>
      <c r="P16" s="42">
        <f t="shared" si="6"/>
        <v>71984109</v>
      </c>
      <c r="Q16" s="42">
        <f t="shared" si="6"/>
        <v>59610237</v>
      </c>
      <c r="R16" s="42">
        <f t="shared" si="6"/>
        <v>4021461</v>
      </c>
      <c r="S16" s="42">
        <f t="shared" si="6"/>
        <v>0</v>
      </c>
      <c r="T16" s="42">
        <f t="shared" si="6"/>
        <v>135615807</v>
      </c>
      <c r="U16" s="42">
        <f t="shared" si="6"/>
        <v>8664953</v>
      </c>
      <c r="V16" s="42">
        <f t="shared" si="6"/>
        <v>6204198</v>
      </c>
      <c r="W16" s="42">
        <f t="shared" si="6"/>
        <v>0</v>
      </c>
      <c r="X16" s="42">
        <f t="shared" si="6"/>
        <v>0</v>
      </c>
      <c r="Y16" s="42">
        <f t="shared" si="6"/>
        <v>14869151</v>
      </c>
      <c r="Z16" s="42">
        <f t="shared" si="6"/>
        <v>156076988</v>
      </c>
      <c r="AA16" s="41"/>
      <c r="AB16" s="41"/>
      <c r="AC16" s="41"/>
    </row>
    <row r="17" spans="1:29" s="40" customFormat="1" ht="13.5" x14ac:dyDescent="0.25">
      <c r="A17" s="37">
        <v>2010</v>
      </c>
      <c r="B17" s="42">
        <f>SUM(B157:B168)</f>
        <v>4203708</v>
      </c>
      <c r="C17" s="42">
        <f t="shared" ref="C17:Z17" si="7">SUM(C157:C168)</f>
        <v>4205129</v>
      </c>
      <c r="D17" s="42">
        <f t="shared" si="7"/>
        <v>2527</v>
      </c>
      <c r="E17" s="42">
        <f t="shared" si="7"/>
        <v>2575</v>
      </c>
      <c r="F17" s="42">
        <f t="shared" si="7"/>
        <v>119191</v>
      </c>
      <c r="G17" s="42">
        <f t="shared" si="7"/>
        <v>110459</v>
      </c>
      <c r="H17" s="42">
        <f t="shared" si="7"/>
        <v>0</v>
      </c>
      <c r="I17" s="42">
        <f t="shared" si="7"/>
        <v>0</v>
      </c>
      <c r="J17" s="42">
        <f t="shared" si="7"/>
        <v>8643589</v>
      </c>
      <c r="K17" s="42">
        <f t="shared" si="7"/>
        <v>2321603</v>
      </c>
      <c r="L17" s="42">
        <f t="shared" si="7"/>
        <v>3154231</v>
      </c>
      <c r="M17" s="42">
        <f t="shared" si="7"/>
        <v>0</v>
      </c>
      <c r="N17" s="42">
        <f t="shared" si="7"/>
        <v>0</v>
      </c>
      <c r="O17" s="42">
        <f t="shared" si="7"/>
        <v>5475834</v>
      </c>
      <c r="P17" s="42">
        <f t="shared" si="7"/>
        <v>62191838</v>
      </c>
      <c r="Q17" s="42">
        <f t="shared" si="7"/>
        <v>64133044</v>
      </c>
      <c r="R17" s="42">
        <f t="shared" si="7"/>
        <v>3795044</v>
      </c>
      <c r="S17" s="42">
        <f t="shared" si="7"/>
        <v>4571296</v>
      </c>
      <c r="T17" s="42">
        <f t="shared" si="7"/>
        <v>134691222</v>
      </c>
      <c r="U17" s="42">
        <f t="shared" si="7"/>
        <v>6763433</v>
      </c>
      <c r="V17" s="42">
        <f t="shared" si="7"/>
        <v>6090605</v>
      </c>
      <c r="W17" s="42">
        <f t="shared" si="7"/>
        <v>0</v>
      </c>
      <c r="X17" s="42">
        <f t="shared" si="7"/>
        <v>0</v>
      </c>
      <c r="Y17" s="42">
        <f t="shared" si="7"/>
        <v>12854038</v>
      </c>
      <c r="Z17" s="42">
        <f t="shared" si="7"/>
        <v>153021094</v>
      </c>
      <c r="AA17" s="41"/>
      <c r="AB17" s="41"/>
      <c r="AC17" s="41"/>
    </row>
    <row r="18" spans="1:29" s="40" customFormat="1" ht="13.5" x14ac:dyDescent="0.25">
      <c r="A18" s="37">
        <v>2011</v>
      </c>
      <c r="B18" s="42">
        <f>SUM(B169:B180)</f>
        <v>4424128</v>
      </c>
      <c r="C18" s="42">
        <f t="shared" ref="C18:Z18" si="8">SUM(C169:C180)</f>
        <v>4415507</v>
      </c>
      <c r="D18" s="42">
        <f t="shared" si="8"/>
        <v>4546</v>
      </c>
      <c r="E18" s="42">
        <f t="shared" si="8"/>
        <v>4726</v>
      </c>
      <c r="F18" s="42">
        <f t="shared" si="8"/>
        <v>120501</v>
      </c>
      <c r="G18" s="42">
        <f t="shared" si="8"/>
        <v>111370</v>
      </c>
      <c r="H18" s="42">
        <f t="shared" si="8"/>
        <v>34</v>
      </c>
      <c r="I18" s="42">
        <f t="shared" si="8"/>
        <v>63</v>
      </c>
      <c r="J18" s="42">
        <f t="shared" si="8"/>
        <v>9080875</v>
      </c>
      <c r="K18" s="42">
        <f t="shared" si="8"/>
        <v>1288126</v>
      </c>
      <c r="L18" s="42">
        <f t="shared" si="8"/>
        <v>2723768</v>
      </c>
      <c r="M18" s="42">
        <f t="shared" si="8"/>
        <v>0</v>
      </c>
      <c r="N18" s="42">
        <f t="shared" si="8"/>
        <v>0</v>
      </c>
      <c r="O18" s="42">
        <f t="shared" si="8"/>
        <v>4011894</v>
      </c>
      <c r="P18" s="42">
        <f t="shared" si="8"/>
        <v>62760093</v>
      </c>
      <c r="Q18" s="42">
        <f t="shared" si="8"/>
        <v>64812713</v>
      </c>
      <c r="R18" s="42">
        <f t="shared" si="8"/>
        <v>5562441</v>
      </c>
      <c r="S18" s="42">
        <f t="shared" si="8"/>
        <v>5121382</v>
      </c>
      <c r="T18" s="42">
        <f t="shared" si="8"/>
        <v>138256629</v>
      </c>
      <c r="U18" s="42">
        <f t="shared" si="8"/>
        <v>5514187</v>
      </c>
      <c r="V18" s="42">
        <f t="shared" si="8"/>
        <v>5588277</v>
      </c>
      <c r="W18" s="42">
        <f t="shared" si="8"/>
        <v>0</v>
      </c>
      <c r="X18" s="42">
        <f t="shared" si="8"/>
        <v>0</v>
      </c>
      <c r="Y18" s="42">
        <f t="shared" si="8"/>
        <v>11102464</v>
      </c>
      <c r="Z18" s="42">
        <f t="shared" si="8"/>
        <v>153370987</v>
      </c>
      <c r="AA18" s="41"/>
      <c r="AB18" s="41"/>
      <c r="AC18" s="41"/>
    </row>
    <row r="19" spans="1:29" s="40" customFormat="1" ht="13.5" x14ac:dyDescent="0.25">
      <c r="A19" s="37">
        <v>2012</v>
      </c>
      <c r="B19" s="42">
        <f>SUM(B181:B192)</f>
        <v>4587969</v>
      </c>
      <c r="C19" s="42">
        <f t="shared" ref="C19:Z19" si="9">SUM(C181:C192)</f>
        <v>4588062</v>
      </c>
      <c r="D19" s="42">
        <f t="shared" si="9"/>
        <v>14046</v>
      </c>
      <c r="E19" s="42">
        <f t="shared" si="9"/>
        <v>14431</v>
      </c>
      <c r="F19" s="42">
        <f t="shared" si="9"/>
        <v>117610</v>
      </c>
      <c r="G19" s="42">
        <f t="shared" si="9"/>
        <v>108165</v>
      </c>
      <c r="H19" s="42">
        <f t="shared" si="9"/>
        <v>3</v>
      </c>
      <c r="I19" s="42">
        <f t="shared" si="9"/>
        <v>28</v>
      </c>
      <c r="J19" s="42">
        <f t="shared" si="9"/>
        <v>9430314</v>
      </c>
      <c r="K19" s="42">
        <f t="shared" si="9"/>
        <v>1028969</v>
      </c>
      <c r="L19" s="42">
        <f t="shared" si="9"/>
        <v>2208636</v>
      </c>
      <c r="M19" s="42">
        <f t="shared" si="9"/>
        <v>0</v>
      </c>
      <c r="N19" s="42">
        <f t="shared" si="9"/>
        <v>0</v>
      </c>
      <c r="O19" s="42">
        <f t="shared" si="9"/>
        <v>3237605</v>
      </c>
      <c r="P19" s="42">
        <f t="shared" si="9"/>
        <v>62642798</v>
      </c>
      <c r="Q19" s="42">
        <f t="shared" si="9"/>
        <v>68256855</v>
      </c>
      <c r="R19" s="42">
        <f t="shared" si="9"/>
        <v>4714321</v>
      </c>
      <c r="S19" s="42">
        <f t="shared" si="9"/>
        <v>5552008</v>
      </c>
      <c r="T19" s="42">
        <f t="shared" si="9"/>
        <v>141165982</v>
      </c>
      <c r="U19" s="42">
        <f t="shared" si="9"/>
        <v>6042195</v>
      </c>
      <c r="V19" s="42">
        <f t="shared" si="9"/>
        <v>5172003</v>
      </c>
      <c r="W19" s="42">
        <f t="shared" si="9"/>
        <v>0</v>
      </c>
      <c r="X19" s="42">
        <f t="shared" si="9"/>
        <v>2328</v>
      </c>
      <c r="Y19" s="42">
        <f t="shared" si="9"/>
        <v>11216526</v>
      </c>
      <c r="Z19" s="42">
        <f t="shared" si="9"/>
        <v>155620113</v>
      </c>
      <c r="AA19" s="41"/>
      <c r="AB19" s="41"/>
      <c r="AC19" s="41"/>
    </row>
    <row r="20" spans="1:29" s="40" customFormat="1" ht="13.5" x14ac:dyDescent="0.25">
      <c r="A20" s="37">
        <v>2013</v>
      </c>
      <c r="B20" s="42">
        <f>SUM(B193:B204)</f>
        <v>4861821</v>
      </c>
      <c r="C20" s="42">
        <f t="shared" ref="C20:Z20" si="10">SUM(C193:C204)</f>
        <v>4870154</v>
      </c>
      <c r="D20" s="42">
        <f t="shared" si="10"/>
        <v>26199</v>
      </c>
      <c r="E20" s="42">
        <f t="shared" si="10"/>
        <v>28660</v>
      </c>
      <c r="F20" s="42">
        <f t="shared" si="10"/>
        <v>122474</v>
      </c>
      <c r="G20" s="42">
        <f t="shared" si="10"/>
        <v>108235</v>
      </c>
      <c r="H20" s="42">
        <f t="shared" si="10"/>
        <v>171</v>
      </c>
      <c r="I20" s="42">
        <f t="shared" si="10"/>
        <v>244</v>
      </c>
      <c r="J20" s="42">
        <f t="shared" si="10"/>
        <v>10017958</v>
      </c>
      <c r="K20" s="42">
        <f t="shared" si="10"/>
        <v>1440787</v>
      </c>
      <c r="L20" s="42">
        <f t="shared" si="10"/>
        <v>2046960</v>
      </c>
      <c r="M20" s="42">
        <f t="shared" si="10"/>
        <v>0</v>
      </c>
      <c r="N20" s="42">
        <f t="shared" si="10"/>
        <v>2404</v>
      </c>
      <c r="O20" s="42">
        <f t="shared" si="10"/>
        <v>3490151</v>
      </c>
      <c r="P20" s="42">
        <f t="shared" si="10"/>
        <v>61821801</v>
      </c>
      <c r="Q20" s="42">
        <f t="shared" si="10"/>
        <v>72018931</v>
      </c>
      <c r="R20" s="42">
        <f t="shared" si="10"/>
        <v>6528627</v>
      </c>
      <c r="S20" s="42">
        <f t="shared" si="10"/>
        <v>6217253</v>
      </c>
      <c r="T20" s="42">
        <f t="shared" si="10"/>
        <v>146586612</v>
      </c>
      <c r="U20" s="42">
        <f t="shared" si="10"/>
        <v>3338071</v>
      </c>
      <c r="V20" s="42">
        <f t="shared" si="10"/>
        <v>5138368</v>
      </c>
      <c r="W20" s="42">
        <f t="shared" si="10"/>
        <v>0</v>
      </c>
      <c r="X20" s="42">
        <f t="shared" si="10"/>
        <v>0</v>
      </c>
      <c r="Y20" s="42">
        <f t="shared" si="10"/>
        <v>8476439</v>
      </c>
      <c r="Z20" s="42">
        <f t="shared" si="10"/>
        <v>158553202</v>
      </c>
      <c r="AA20" s="41"/>
      <c r="AB20" s="41"/>
      <c r="AC20" s="41"/>
    </row>
    <row r="21" spans="1:29" s="40" customFormat="1" ht="13.5" x14ac:dyDescent="0.25">
      <c r="A21" s="37">
        <v>2014</v>
      </c>
      <c r="B21" s="42">
        <f>SUM(B205:B216)</f>
        <v>5167811</v>
      </c>
      <c r="C21" s="42">
        <f t="shared" ref="C21:Z21" si="11">SUM(C205:C216)</f>
        <v>5141475</v>
      </c>
      <c r="D21" s="42">
        <f t="shared" si="11"/>
        <v>80925</v>
      </c>
      <c r="E21" s="42">
        <f t="shared" si="11"/>
        <v>80954</v>
      </c>
      <c r="F21" s="42">
        <f t="shared" si="11"/>
        <v>127284</v>
      </c>
      <c r="G21" s="42">
        <f t="shared" si="11"/>
        <v>118415</v>
      </c>
      <c r="H21" s="42">
        <f t="shared" si="11"/>
        <v>1018</v>
      </c>
      <c r="I21" s="42">
        <f t="shared" si="11"/>
        <v>972</v>
      </c>
      <c r="J21" s="42">
        <f t="shared" si="11"/>
        <v>10718854</v>
      </c>
      <c r="K21" s="42">
        <f t="shared" si="11"/>
        <v>1554622</v>
      </c>
      <c r="L21" s="42">
        <f t="shared" si="11"/>
        <v>2077481</v>
      </c>
      <c r="M21" s="42">
        <f t="shared" si="11"/>
        <v>1103232</v>
      </c>
      <c r="N21" s="42">
        <f t="shared" si="11"/>
        <v>0</v>
      </c>
      <c r="O21" s="42">
        <f t="shared" si="11"/>
        <v>4735335</v>
      </c>
      <c r="P21" s="42">
        <f t="shared" si="11"/>
        <v>59677171</v>
      </c>
      <c r="Q21" s="42">
        <f t="shared" si="11"/>
        <v>64290521</v>
      </c>
      <c r="R21" s="42">
        <f t="shared" si="11"/>
        <v>5683633</v>
      </c>
      <c r="S21" s="42">
        <f t="shared" si="11"/>
        <v>4131679</v>
      </c>
      <c r="T21" s="42">
        <f t="shared" si="11"/>
        <v>133783004</v>
      </c>
      <c r="U21" s="42">
        <f t="shared" si="11"/>
        <v>2720902</v>
      </c>
      <c r="V21" s="42">
        <f t="shared" si="11"/>
        <v>5042207</v>
      </c>
      <c r="W21" s="42">
        <f t="shared" si="11"/>
        <v>4641222</v>
      </c>
      <c r="X21" s="42">
        <f t="shared" si="11"/>
        <v>4517824</v>
      </c>
      <c r="Y21" s="42">
        <f t="shared" si="11"/>
        <v>16922155</v>
      </c>
      <c r="Z21" s="42">
        <f t="shared" si="11"/>
        <v>155440494</v>
      </c>
      <c r="AA21" s="41"/>
      <c r="AB21" s="41"/>
      <c r="AC21" s="41"/>
    </row>
    <row r="22" spans="1:29" s="40" customFormat="1" ht="13.5" x14ac:dyDescent="0.25">
      <c r="A22" s="37">
        <v>2015</v>
      </c>
      <c r="B22" s="42">
        <f>SUM(B217:B228)</f>
        <v>5717095</v>
      </c>
      <c r="C22" s="42">
        <f t="shared" ref="C22:Z22" si="12">SUM(C217:C228)</f>
        <v>5683842</v>
      </c>
      <c r="D22" s="42">
        <f t="shared" si="12"/>
        <v>118842</v>
      </c>
      <c r="E22" s="42">
        <f t="shared" si="12"/>
        <v>120888</v>
      </c>
      <c r="F22" s="42">
        <f t="shared" si="12"/>
        <v>127921</v>
      </c>
      <c r="G22" s="42">
        <f t="shared" si="12"/>
        <v>125041</v>
      </c>
      <c r="H22" s="42">
        <f t="shared" si="12"/>
        <v>2239</v>
      </c>
      <c r="I22" s="42">
        <f t="shared" si="12"/>
        <v>2091</v>
      </c>
      <c r="J22" s="42">
        <f t="shared" si="12"/>
        <v>11897959</v>
      </c>
      <c r="K22" s="42">
        <f t="shared" si="12"/>
        <v>2585382</v>
      </c>
      <c r="L22" s="42">
        <f t="shared" si="12"/>
        <v>3544422</v>
      </c>
      <c r="M22" s="42">
        <f t="shared" si="12"/>
        <v>0</v>
      </c>
      <c r="N22" s="42">
        <f t="shared" si="12"/>
        <v>0</v>
      </c>
      <c r="O22" s="42">
        <f t="shared" si="12"/>
        <v>6129804</v>
      </c>
      <c r="P22" s="42">
        <f t="shared" si="12"/>
        <v>62131764</v>
      </c>
      <c r="Q22" s="42">
        <f t="shared" si="12"/>
        <v>60881653</v>
      </c>
      <c r="R22" s="42">
        <f t="shared" si="12"/>
        <v>6642414</v>
      </c>
      <c r="S22" s="42">
        <f t="shared" si="12"/>
        <v>5381247</v>
      </c>
      <c r="T22" s="42">
        <f t="shared" si="12"/>
        <v>135037078</v>
      </c>
      <c r="U22" s="42">
        <f t="shared" si="12"/>
        <v>3062535</v>
      </c>
      <c r="V22" s="42">
        <f t="shared" si="12"/>
        <v>5690909</v>
      </c>
      <c r="W22" s="42">
        <f t="shared" si="12"/>
        <v>3062588</v>
      </c>
      <c r="X22" s="42">
        <f t="shared" si="12"/>
        <v>4501752</v>
      </c>
      <c r="Y22" s="42">
        <f t="shared" si="12"/>
        <v>16317784</v>
      </c>
      <c r="Z22" s="42">
        <f t="shared" si="12"/>
        <v>157484666</v>
      </c>
      <c r="AA22" s="41"/>
      <c r="AB22" s="41"/>
      <c r="AC22" s="41"/>
    </row>
    <row r="23" spans="1:29" s="40" customFormat="1" ht="13.5" x14ac:dyDescent="0.25">
      <c r="A23" s="37">
        <v>2016</v>
      </c>
      <c r="B23" s="42">
        <f t="shared" ref="B23:I23" si="13">SUM(B229:B240)</f>
        <v>5960465</v>
      </c>
      <c r="C23" s="42">
        <f t="shared" si="13"/>
        <v>5937917</v>
      </c>
      <c r="D23" s="42">
        <f t="shared" si="13"/>
        <v>132583</v>
      </c>
      <c r="E23" s="42">
        <f t="shared" si="13"/>
        <v>140218</v>
      </c>
      <c r="F23" s="42">
        <f t="shared" si="13"/>
        <v>131708</v>
      </c>
      <c r="G23" s="42">
        <f t="shared" si="13"/>
        <v>131465</v>
      </c>
      <c r="H23" s="42">
        <f t="shared" si="13"/>
        <v>1246</v>
      </c>
      <c r="I23" s="42">
        <f t="shared" si="13"/>
        <v>1247</v>
      </c>
      <c r="J23" s="42">
        <f>SUM(J229:J240)</f>
        <v>12436849</v>
      </c>
      <c r="K23" s="42">
        <f t="shared" ref="K23:Z23" si="14">SUM(K229:K240)</f>
        <v>1699864</v>
      </c>
      <c r="L23" s="42">
        <f t="shared" si="14"/>
        <v>3053925</v>
      </c>
      <c r="M23" s="42">
        <f t="shared" si="14"/>
        <v>0</v>
      </c>
      <c r="N23" s="42">
        <f t="shared" si="14"/>
        <v>2</v>
      </c>
      <c r="O23" s="42">
        <f t="shared" si="14"/>
        <v>4753791</v>
      </c>
      <c r="P23" s="42">
        <f t="shared" si="14"/>
        <v>62582157</v>
      </c>
      <c r="Q23" s="42">
        <f t="shared" si="14"/>
        <v>80022905</v>
      </c>
      <c r="R23" s="42">
        <f t="shared" si="14"/>
        <v>6007466</v>
      </c>
      <c r="S23" s="42">
        <f t="shared" si="14"/>
        <v>4505762</v>
      </c>
      <c r="T23" s="42">
        <f t="shared" si="14"/>
        <v>153118290</v>
      </c>
      <c r="U23" s="42">
        <f t="shared" si="14"/>
        <v>2907650</v>
      </c>
      <c r="V23" s="42">
        <f t="shared" si="14"/>
        <v>5502554</v>
      </c>
      <c r="W23" s="42">
        <f t="shared" si="14"/>
        <v>1736088</v>
      </c>
      <c r="X23" s="42">
        <f t="shared" si="14"/>
        <v>6721309</v>
      </c>
      <c r="Y23" s="42">
        <f t="shared" si="14"/>
        <v>16867601</v>
      </c>
      <c r="Z23" s="42">
        <f t="shared" si="14"/>
        <v>174739682</v>
      </c>
      <c r="AA23" s="41"/>
      <c r="AB23" s="41"/>
      <c r="AC23" s="41"/>
    </row>
    <row r="24" spans="1:29" s="40" customFormat="1" ht="13.5" x14ac:dyDescent="0.25">
      <c r="A24" s="37">
        <v>2017</v>
      </c>
      <c r="B24" s="42">
        <f>SUM(B241:B252)</f>
        <v>6646736</v>
      </c>
      <c r="C24" s="42">
        <f t="shared" ref="C24:Z24" si="15">SUM(C241:C252)</f>
        <v>6596460</v>
      </c>
      <c r="D24" s="42">
        <f t="shared" si="15"/>
        <v>163169</v>
      </c>
      <c r="E24" s="42">
        <f t="shared" si="15"/>
        <v>164024</v>
      </c>
      <c r="F24" s="42">
        <f t="shared" si="15"/>
        <v>161753</v>
      </c>
      <c r="G24" s="42">
        <f t="shared" si="15"/>
        <v>154408</v>
      </c>
      <c r="H24" s="42">
        <f t="shared" si="15"/>
        <v>1457</v>
      </c>
      <c r="I24" s="42">
        <f t="shared" si="15"/>
        <v>1298</v>
      </c>
      <c r="J24" s="42">
        <f t="shared" si="15"/>
        <v>13889305</v>
      </c>
      <c r="K24" s="42">
        <f t="shared" si="15"/>
        <v>2342691</v>
      </c>
      <c r="L24" s="42">
        <f t="shared" si="15"/>
        <v>4669097</v>
      </c>
      <c r="M24" s="42">
        <f t="shared" si="15"/>
        <v>0</v>
      </c>
      <c r="N24" s="42">
        <f t="shared" si="15"/>
        <v>2</v>
      </c>
      <c r="O24" s="42">
        <f t="shared" si="15"/>
        <v>7011790</v>
      </c>
      <c r="P24" s="42">
        <f t="shared" si="15"/>
        <v>61468707</v>
      </c>
      <c r="Q24" s="42">
        <f t="shared" si="15"/>
        <v>84821679</v>
      </c>
      <c r="R24" s="42">
        <f t="shared" si="15"/>
        <v>9222215</v>
      </c>
      <c r="S24" s="42">
        <f t="shared" si="15"/>
        <v>5163334</v>
      </c>
      <c r="T24" s="42">
        <f t="shared" si="15"/>
        <v>160675935</v>
      </c>
      <c r="U24" s="42">
        <f t="shared" si="15"/>
        <v>3431250</v>
      </c>
      <c r="V24" s="42">
        <f t="shared" si="15"/>
        <v>6060077</v>
      </c>
      <c r="W24" s="42">
        <f t="shared" si="15"/>
        <v>3384848</v>
      </c>
      <c r="X24" s="42">
        <f t="shared" si="15"/>
        <v>8798737</v>
      </c>
      <c r="Y24" s="42">
        <f t="shared" si="15"/>
        <v>21674912</v>
      </c>
      <c r="Z24" s="42">
        <f t="shared" si="15"/>
        <v>189362637</v>
      </c>
      <c r="AA24" s="41"/>
      <c r="AB24" s="41"/>
      <c r="AC24" s="41"/>
    </row>
    <row r="25" spans="1:29" s="40" customFormat="1" ht="13.5" x14ac:dyDescent="0.25">
      <c r="A25" s="37">
        <v>2018</v>
      </c>
      <c r="B25" s="42">
        <f>SUM(B253:B264)</f>
        <v>7532060</v>
      </c>
      <c r="C25" s="42">
        <f t="shared" ref="C25:Z25" si="16">SUM(C253:C264)</f>
        <v>7509794</v>
      </c>
      <c r="D25" s="42">
        <f t="shared" si="16"/>
        <v>214228</v>
      </c>
      <c r="E25" s="42">
        <f t="shared" si="16"/>
        <v>219796</v>
      </c>
      <c r="F25" s="42">
        <f t="shared" si="16"/>
        <v>173680</v>
      </c>
      <c r="G25" s="42">
        <f t="shared" si="16"/>
        <v>166899</v>
      </c>
      <c r="H25" s="42">
        <f t="shared" si="16"/>
        <v>1829</v>
      </c>
      <c r="I25" s="42">
        <f t="shared" si="16"/>
        <v>1626</v>
      </c>
      <c r="J25" s="42">
        <f t="shared" si="16"/>
        <v>15819912</v>
      </c>
      <c r="K25" s="42">
        <f t="shared" si="16"/>
        <v>2365233</v>
      </c>
      <c r="L25" s="42">
        <f t="shared" si="16"/>
        <v>5418959</v>
      </c>
      <c r="M25" s="42">
        <f t="shared" si="16"/>
        <v>0</v>
      </c>
      <c r="N25" s="42">
        <f t="shared" si="16"/>
        <v>0</v>
      </c>
      <c r="O25" s="42">
        <f t="shared" si="16"/>
        <v>7784192</v>
      </c>
      <c r="P25" s="42">
        <f t="shared" si="16"/>
        <v>59286968</v>
      </c>
      <c r="Q25" s="42">
        <f t="shared" si="16"/>
        <v>83691683</v>
      </c>
      <c r="R25" s="42">
        <f t="shared" si="16"/>
        <v>7793415</v>
      </c>
      <c r="S25" s="42">
        <f t="shared" si="16"/>
        <v>3631265</v>
      </c>
      <c r="T25" s="42">
        <f t="shared" si="16"/>
        <v>154403331</v>
      </c>
      <c r="U25" s="42">
        <f t="shared" si="16"/>
        <v>3564993</v>
      </c>
      <c r="V25" s="42">
        <f t="shared" si="16"/>
        <v>5871453</v>
      </c>
      <c r="W25" s="42">
        <f t="shared" si="16"/>
        <v>3114667</v>
      </c>
      <c r="X25" s="42">
        <f t="shared" si="16"/>
        <v>7799776</v>
      </c>
      <c r="Y25" s="42">
        <f t="shared" si="16"/>
        <v>20350889</v>
      </c>
      <c r="Z25" s="42">
        <f t="shared" si="16"/>
        <v>182538412</v>
      </c>
      <c r="AA25" s="41"/>
      <c r="AB25" s="41"/>
      <c r="AC25" s="41"/>
    </row>
    <row r="26" spans="1:29" s="40" customFormat="1" ht="13.5" x14ac:dyDescent="0.25">
      <c r="A26" s="37">
        <v>2019</v>
      </c>
      <c r="B26" s="42">
        <f>SUM(B265:B276)</f>
        <v>8251897</v>
      </c>
      <c r="C26" s="42">
        <f t="shared" ref="C26:I26" si="17">SUM(C265:C276)</f>
        <v>8230261</v>
      </c>
      <c r="D26" s="42">
        <f t="shared" si="17"/>
        <v>260406</v>
      </c>
      <c r="E26" s="42">
        <f t="shared" si="17"/>
        <v>265402</v>
      </c>
      <c r="F26" s="42">
        <f t="shared" si="17"/>
        <v>169170</v>
      </c>
      <c r="G26" s="42">
        <f t="shared" si="17"/>
        <v>162014</v>
      </c>
      <c r="H26" s="42">
        <f t="shared" si="17"/>
        <v>2238</v>
      </c>
      <c r="I26" s="42">
        <f t="shared" si="17"/>
        <v>2341</v>
      </c>
      <c r="J26" s="42">
        <f>SUM(J265:J276)</f>
        <v>17343729</v>
      </c>
      <c r="K26" s="42">
        <f t="shared" ref="K26:Z26" si="18">SUM(K265:K276)</f>
        <v>2354286</v>
      </c>
      <c r="L26" s="42">
        <f t="shared" si="18"/>
        <v>8044724</v>
      </c>
      <c r="M26" s="42">
        <f t="shared" si="18"/>
        <v>0</v>
      </c>
      <c r="N26" s="42">
        <f t="shared" si="18"/>
        <v>110830</v>
      </c>
      <c r="O26" s="42">
        <f t="shared" si="18"/>
        <v>10509840</v>
      </c>
      <c r="P26" s="42">
        <f t="shared" si="18"/>
        <v>57965500</v>
      </c>
      <c r="Q26" s="42">
        <f t="shared" si="18"/>
        <v>82485526</v>
      </c>
      <c r="R26" s="42">
        <f t="shared" si="18"/>
        <v>6064392</v>
      </c>
      <c r="S26" s="42">
        <f t="shared" si="18"/>
        <v>3024848</v>
      </c>
      <c r="T26" s="42">
        <f t="shared" si="18"/>
        <v>149540266</v>
      </c>
      <c r="U26" s="42">
        <f t="shared" si="18"/>
        <v>3781224</v>
      </c>
      <c r="V26" s="42">
        <f t="shared" si="18"/>
        <v>6124397</v>
      </c>
      <c r="W26" s="42">
        <f t="shared" si="18"/>
        <v>4177197</v>
      </c>
      <c r="X26" s="42">
        <f t="shared" si="18"/>
        <v>8153757</v>
      </c>
      <c r="Y26" s="42">
        <f t="shared" si="18"/>
        <v>22236575</v>
      </c>
      <c r="Z26" s="42">
        <f t="shared" si="18"/>
        <v>182286681</v>
      </c>
      <c r="AA26" s="41"/>
      <c r="AB26" s="41"/>
      <c r="AC26" s="41"/>
    </row>
    <row r="27" spans="1:29" s="40" customFormat="1" ht="13.5" x14ac:dyDescent="0.25">
      <c r="A27" s="37">
        <v>2020</v>
      </c>
      <c r="B27" s="42">
        <f>SUM(B277:B288)</f>
        <v>3095390</v>
      </c>
      <c r="C27" s="42">
        <f t="shared" ref="C27:Z27" si="19">SUM(C277:C288)</f>
        <v>3104627</v>
      </c>
      <c r="D27" s="42">
        <f t="shared" si="19"/>
        <v>39237</v>
      </c>
      <c r="E27" s="42">
        <f t="shared" si="19"/>
        <v>41115</v>
      </c>
      <c r="F27" s="42">
        <f t="shared" si="19"/>
        <v>97877</v>
      </c>
      <c r="G27" s="42">
        <f t="shared" si="19"/>
        <v>93176</v>
      </c>
      <c r="H27" s="42">
        <f t="shared" si="19"/>
        <v>617</v>
      </c>
      <c r="I27" s="42">
        <f t="shared" si="19"/>
        <v>540</v>
      </c>
      <c r="J27" s="42">
        <f t="shared" si="19"/>
        <v>6472579</v>
      </c>
      <c r="K27" s="42">
        <f t="shared" si="19"/>
        <v>2133341</v>
      </c>
      <c r="L27" s="42">
        <f t="shared" si="19"/>
        <v>5337079</v>
      </c>
      <c r="M27" s="42">
        <f t="shared" si="19"/>
        <v>0</v>
      </c>
      <c r="N27" s="42">
        <f t="shared" si="19"/>
        <v>0</v>
      </c>
      <c r="O27" s="42">
        <f t="shared" si="19"/>
        <v>7470420</v>
      </c>
      <c r="P27" s="42">
        <f t="shared" si="19"/>
        <v>83681766</v>
      </c>
      <c r="Q27" s="42">
        <f t="shared" si="19"/>
        <v>117497357</v>
      </c>
      <c r="R27" s="42">
        <f t="shared" si="19"/>
        <v>1158725</v>
      </c>
      <c r="S27" s="42">
        <f t="shared" si="19"/>
        <v>557974</v>
      </c>
      <c r="T27" s="42">
        <f t="shared" si="19"/>
        <v>202895822</v>
      </c>
      <c r="U27" s="42">
        <f t="shared" si="19"/>
        <v>2586425</v>
      </c>
      <c r="V27" s="42">
        <f t="shared" si="19"/>
        <v>4080325</v>
      </c>
      <c r="W27" s="42">
        <f t="shared" si="19"/>
        <v>1035039</v>
      </c>
      <c r="X27" s="42">
        <f t="shared" si="19"/>
        <v>2056175</v>
      </c>
      <c r="Y27" s="42">
        <f t="shared" si="19"/>
        <v>9757964</v>
      </c>
      <c r="Z27" s="42">
        <f t="shared" si="19"/>
        <v>220124206</v>
      </c>
      <c r="AA27" s="41"/>
      <c r="AB27" s="41"/>
      <c r="AC27" s="41"/>
    </row>
    <row r="28" spans="1:29" s="40" customFormat="1" ht="13.5" x14ac:dyDescent="0.25">
      <c r="A28" s="37">
        <v>2021</v>
      </c>
      <c r="B28" s="42">
        <f>SUM(B289:B300)</f>
        <v>6542774</v>
      </c>
      <c r="C28" s="42">
        <f t="shared" ref="C28:Z28" si="20">SUM(C289:C300)</f>
        <v>6514820</v>
      </c>
      <c r="D28" s="42">
        <f t="shared" si="20"/>
        <v>118003</v>
      </c>
      <c r="E28" s="42">
        <f t="shared" si="20"/>
        <v>119080</v>
      </c>
      <c r="F28" s="42">
        <f t="shared" si="20"/>
        <v>140464</v>
      </c>
      <c r="G28" s="42">
        <f t="shared" si="20"/>
        <v>133962</v>
      </c>
      <c r="H28" s="42">
        <f t="shared" si="20"/>
        <v>926</v>
      </c>
      <c r="I28" s="42">
        <f t="shared" si="20"/>
        <v>742</v>
      </c>
      <c r="J28" s="42">
        <f t="shared" si="20"/>
        <v>13570771</v>
      </c>
      <c r="K28" s="42">
        <f t="shared" si="20"/>
        <v>1549124</v>
      </c>
      <c r="L28" s="42">
        <f t="shared" si="20"/>
        <v>6798272</v>
      </c>
      <c r="M28" s="42">
        <f t="shared" si="20"/>
        <v>0</v>
      </c>
      <c r="N28" s="42">
        <f t="shared" si="20"/>
        <v>0</v>
      </c>
      <c r="O28" s="42">
        <f t="shared" si="20"/>
        <v>8347396</v>
      </c>
      <c r="P28" s="42">
        <f t="shared" si="20"/>
        <v>95552459</v>
      </c>
      <c r="Q28" s="42">
        <f t="shared" si="20"/>
        <v>118231791</v>
      </c>
      <c r="R28" s="42">
        <f t="shared" si="20"/>
        <v>1377364</v>
      </c>
      <c r="S28" s="42">
        <f t="shared" si="20"/>
        <v>1846782</v>
      </c>
      <c r="T28" s="42">
        <f t="shared" si="20"/>
        <v>217008396</v>
      </c>
      <c r="U28" s="42">
        <f t="shared" si="20"/>
        <v>4518056</v>
      </c>
      <c r="V28" s="42">
        <f t="shared" si="20"/>
        <v>7943711</v>
      </c>
      <c r="W28" s="42">
        <f t="shared" si="20"/>
        <v>40157</v>
      </c>
      <c r="X28" s="42">
        <f t="shared" si="20"/>
        <v>1402251</v>
      </c>
      <c r="Y28" s="42">
        <f t="shared" si="20"/>
        <v>13904175</v>
      </c>
      <c r="Z28" s="42">
        <f t="shared" si="20"/>
        <v>239259967</v>
      </c>
      <c r="AA28" s="41"/>
      <c r="AB28" s="41"/>
      <c r="AC28" s="41"/>
    </row>
    <row r="29" spans="1:29" s="40" customFormat="1" ht="13.5" x14ac:dyDescent="0.25">
      <c r="A29" s="37">
        <v>2022</v>
      </c>
      <c r="B29" s="42">
        <f>SUM(B301:B312)</f>
        <v>9897126</v>
      </c>
      <c r="C29" s="42">
        <f t="shared" ref="C29:Z29" si="21">SUM(C301:C312)</f>
        <v>9865666</v>
      </c>
      <c r="D29" s="42">
        <f t="shared" si="21"/>
        <v>460005</v>
      </c>
      <c r="E29" s="42">
        <f t="shared" si="21"/>
        <v>457254</v>
      </c>
      <c r="F29" s="42">
        <f t="shared" si="21"/>
        <v>209066</v>
      </c>
      <c r="G29" s="42">
        <f t="shared" si="21"/>
        <v>190156</v>
      </c>
      <c r="H29" s="42">
        <f t="shared" si="21"/>
        <v>5011</v>
      </c>
      <c r="I29" s="42">
        <f t="shared" si="21"/>
        <v>5005</v>
      </c>
      <c r="J29" s="42">
        <f t="shared" si="21"/>
        <v>21089289</v>
      </c>
      <c r="K29" s="42">
        <f t="shared" si="21"/>
        <v>374539</v>
      </c>
      <c r="L29" s="42">
        <f t="shared" si="21"/>
        <v>5981827</v>
      </c>
      <c r="M29" s="42">
        <f t="shared" si="21"/>
        <v>0</v>
      </c>
      <c r="N29" s="42">
        <f t="shared" si="21"/>
        <v>187</v>
      </c>
      <c r="O29" s="42">
        <f t="shared" si="21"/>
        <v>6356553</v>
      </c>
      <c r="P29" s="42">
        <f t="shared" si="21"/>
        <v>126038366</v>
      </c>
      <c r="Q29" s="42">
        <f t="shared" si="21"/>
        <v>139941057</v>
      </c>
      <c r="R29" s="42">
        <f t="shared" si="21"/>
        <v>2401034</v>
      </c>
      <c r="S29" s="42">
        <f t="shared" si="21"/>
        <v>1257936</v>
      </c>
      <c r="T29" s="42">
        <f t="shared" si="21"/>
        <v>269638393</v>
      </c>
      <c r="U29" s="42">
        <f t="shared" si="21"/>
        <v>7848287</v>
      </c>
      <c r="V29" s="42">
        <f t="shared" si="21"/>
        <v>11753723</v>
      </c>
      <c r="W29" s="42">
        <f t="shared" si="21"/>
        <v>3653576</v>
      </c>
      <c r="X29" s="42">
        <f t="shared" si="21"/>
        <v>10825598</v>
      </c>
      <c r="Y29" s="42">
        <f t="shared" si="21"/>
        <v>34081184</v>
      </c>
      <c r="Z29" s="42">
        <f t="shared" si="21"/>
        <v>310076130</v>
      </c>
      <c r="AA29" s="41"/>
      <c r="AB29" s="41"/>
      <c r="AC29" s="41"/>
    </row>
    <row r="30" spans="1:29" s="40" customFormat="1" ht="13.5" x14ac:dyDescent="0.25">
      <c r="A30" s="37">
        <v>2023</v>
      </c>
      <c r="B30" s="42">
        <f>SUM(B313:B324)</f>
        <v>10317549</v>
      </c>
      <c r="C30" s="42">
        <f t="shared" ref="C30:Z30" si="22">SUM(C313:C324)</f>
        <v>10295873</v>
      </c>
      <c r="D30" s="42">
        <f t="shared" si="22"/>
        <v>499053</v>
      </c>
      <c r="E30" s="42">
        <f t="shared" si="22"/>
        <v>513397</v>
      </c>
      <c r="F30" s="42">
        <f t="shared" si="22"/>
        <v>227681</v>
      </c>
      <c r="G30" s="42">
        <f t="shared" si="22"/>
        <v>229628</v>
      </c>
      <c r="H30" s="42">
        <f t="shared" si="22"/>
        <v>6369</v>
      </c>
      <c r="I30" s="42">
        <f t="shared" si="22"/>
        <v>6326</v>
      </c>
      <c r="J30" s="42">
        <f t="shared" si="22"/>
        <v>22095876</v>
      </c>
      <c r="K30" s="42">
        <f t="shared" si="22"/>
        <v>784322</v>
      </c>
      <c r="L30" s="42">
        <f t="shared" si="22"/>
        <v>2179582</v>
      </c>
      <c r="M30" s="42">
        <f t="shared" si="22"/>
        <v>0</v>
      </c>
      <c r="N30" s="42">
        <f t="shared" si="22"/>
        <v>0</v>
      </c>
      <c r="O30" s="42">
        <f t="shared" si="22"/>
        <v>2963904</v>
      </c>
      <c r="P30" s="42">
        <f t="shared" si="22"/>
        <v>117505720</v>
      </c>
      <c r="Q30" s="42">
        <f t="shared" si="22"/>
        <v>120973965</v>
      </c>
      <c r="R30" s="42">
        <f t="shared" si="22"/>
        <v>2518923</v>
      </c>
      <c r="S30" s="42">
        <f t="shared" si="22"/>
        <v>2676872</v>
      </c>
      <c r="T30" s="42">
        <f t="shared" si="22"/>
        <v>243675480</v>
      </c>
      <c r="U30" s="42">
        <f t="shared" si="22"/>
        <v>6759803</v>
      </c>
      <c r="V30" s="42">
        <f t="shared" si="22"/>
        <v>10447726</v>
      </c>
      <c r="W30" s="42">
        <f t="shared" si="22"/>
        <v>4661916</v>
      </c>
      <c r="X30" s="42">
        <f t="shared" si="22"/>
        <v>14545366</v>
      </c>
      <c r="Y30" s="42">
        <f t="shared" si="22"/>
        <v>36414811</v>
      </c>
      <c r="Z30" s="42">
        <f t="shared" si="22"/>
        <v>283054195</v>
      </c>
      <c r="AA30" s="41"/>
      <c r="AB30" s="41"/>
      <c r="AC30" s="41"/>
    </row>
    <row r="31" spans="1:29" s="40" customFormat="1" ht="13.5" x14ac:dyDescent="0.25">
      <c r="A31" s="37">
        <v>2024</v>
      </c>
      <c r="B31" s="42">
        <f>SUM(B325:B336)</f>
        <v>10132987</v>
      </c>
      <c r="C31" s="42">
        <f t="shared" ref="C31:Z31" si="23">SUM(C325:C336)</f>
        <v>10115122</v>
      </c>
      <c r="D31" s="42">
        <f t="shared" si="23"/>
        <v>529832</v>
      </c>
      <c r="E31" s="42">
        <f t="shared" si="23"/>
        <v>542229</v>
      </c>
      <c r="F31" s="42">
        <f t="shared" si="23"/>
        <v>214171</v>
      </c>
      <c r="G31" s="42">
        <f t="shared" si="23"/>
        <v>217384</v>
      </c>
      <c r="H31" s="42">
        <f t="shared" si="23"/>
        <v>5591</v>
      </c>
      <c r="I31" s="42">
        <f t="shared" si="23"/>
        <v>5588</v>
      </c>
      <c r="J31" s="42">
        <f t="shared" si="23"/>
        <v>21763361</v>
      </c>
      <c r="K31" s="42">
        <f t="shared" si="23"/>
        <v>209629</v>
      </c>
      <c r="L31" s="42">
        <f t="shared" si="23"/>
        <v>358535</v>
      </c>
      <c r="M31" s="42">
        <f t="shared" si="23"/>
        <v>0</v>
      </c>
      <c r="N31" s="42">
        <f t="shared" si="23"/>
        <v>1</v>
      </c>
      <c r="O31" s="42">
        <f t="shared" si="23"/>
        <v>568165</v>
      </c>
      <c r="P31" s="42">
        <f t="shared" si="23"/>
        <v>122963217</v>
      </c>
      <c r="Q31" s="42">
        <f t="shared" si="23"/>
        <v>131765847</v>
      </c>
      <c r="R31" s="42">
        <f t="shared" si="23"/>
        <v>2240032</v>
      </c>
      <c r="S31" s="42">
        <f t="shared" si="23"/>
        <v>3083820</v>
      </c>
      <c r="T31" s="42">
        <f t="shared" si="23"/>
        <v>260052916</v>
      </c>
      <c r="U31" s="42">
        <f t="shared" si="23"/>
        <v>6221808</v>
      </c>
      <c r="V31" s="42">
        <f t="shared" si="23"/>
        <v>10300676</v>
      </c>
      <c r="W31" s="42">
        <f t="shared" si="23"/>
        <v>5026589</v>
      </c>
      <c r="X31" s="42">
        <f t="shared" si="23"/>
        <v>19727984</v>
      </c>
      <c r="Y31" s="42">
        <f t="shared" si="23"/>
        <v>41277057</v>
      </c>
      <c r="Z31" s="42">
        <f t="shared" si="23"/>
        <v>301898138</v>
      </c>
      <c r="AA31" s="46"/>
      <c r="AB31" s="41"/>
      <c r="AC31" s="41"/>
    </row>
    <row r="32" spans="1:29" s="40" customFormat="1" ht="13.5" x14ac:dyDescent="0.25">
      <c r="A32" s="37"/>
      <c r="B32" s="38"/>
      <c r="C32" s="38"/>
      <c r="D32" s="38"/>
      <c r="E32" s="38"/>
      <c r="F32" s="38"/>
      <c r="G32" s="38"/>
      <c r="H32" s="39"/>
      <c r="I32" s="39"/>
      <c r="J32" s="62"/>
      <c r="K32" s="38"/>
      <c r="L32" s="38"/>
      <c r="M32" s="39"/>
      <c r="N32" s="39"/>
      <c r="O32" s="38"/>
      <c r="P32" s="38"/>
      <c r="Q32" s="38"/>
      <c r="R32" s="38"/>
      <c r="S32" s="38"/>
      <c r="T32" s="38"/>
      <c r="U32" s="38"/>
      <c r="V32" s="38"/>
      <c r="W32" s="39"/>
      <c r="X32" s="39"/>
      <c r="Y32" s="38"/>
      <c r="Z32" s="38"/>
      <c r="AA32" s="46"/>
    </row>
    <row r="33" spans="1:28" s="40" customFormat="1" ht="13.5" x14ac:dyDescent="0.25">
      <c r="A33" s="37" t="s">
        <v>363</v>
      </c>
      <c r="B33" s="38">
        <f>SUM(B313:B323)</f>
        <v>9462497</v>
      </c>
      <c r="C33" s="38">
        <f t="shared" ref="C33:Z33" si="24">SUM(C313:C323)</f>
        <v>9472980</v>
      </c>
      <c r="D33" s="38">
        <f t="shared" si="24"/>
        <v>451170</v>
      </c>
      <c r="E33" s="38">
        <f t="shared" si="24"/>
        <v>472089</v>
      </c>
      <c r="F33" s="38">
        <f t="shared" si="24"/>
        <v>210621</v>
      </c>
      <c r="G33" s="38">
        <f t="shared" si="24"/>
        <v>212366</v>
      </c>
      <c r="H33" s="38">
        <f t="shared" si="24"/>
        <v>5836</v>
      </c>
      <c r="I33" s="38">
        <f t="shared" si="24"/>
        <v>5724</v>
      </c>
      <c r="J33" s="38">
        <f t="shared" si="24"/>
        <v>20293283</v>
      </c>
      <c r="K33" s="38">
        <f t="shared" si="24"/>
        <v>740807</v>
      </c>
      <c r="L33" s="38">
        <f t="shared" si="24"/>
        <v>2083843</v>
      </c>
      <c r="M33" s="38">
        <f t="shared" si="24"/>
        <v>0</v>
      </c>
      <c r="N33" s="38">
        <f t="shared" si="24"/>
        <v>0</v>
      </c>
      <c r="O33" s="38">
        <f t="shared" si="24"/>
        <v>2824650</v>
      </c>
      <c r="P33" s="38">
        <f t="shared" si="24"/>
        <v>106407930</v>
      </c>
      <c r="Q33" s="38">
        <f t="shared" si="24"/>
        <v>108758192</v>
      </c>
      <c r="R33" s="38">
        <f t="shared" si="24"/>
        <v>2512428</v>
      </c>
      <c r="S33" s="38">
        <f t="shared" si="24"/>
        <v>2623236</v>
      </c>
      <c r="T33" s="38">
        <f t="shared" si="24"/>
        <v>220301786</v>
      </c>
      <c r="U33" s="38">
        <f t="shared" si="24"/>
        <v>6191000</v>
      </c>
      <c r="V33" s="38">
        <f t="shared" si="24"/>
        <v>9498978</v>
      </c>
      <c r="W33" s="38">
        <f t="shared" si="24"/>
        <v>4282214</v>
      </c>
      <c r="X33" s="38">
        <f t="shared" si="24"/>
        <v>12877590</v>
      </c>
      <c r="Y33" s="38">
        <f t="shared" si="24"/>
        <v>32849782</v>
      </c>
      <c r="Z33" s="38">
        <f t="shared" si="24"/>
        <v>255976218</v>
      </c>
      <c r="AA33" s="46"/>
    </row>
    <row r="34" spans="1:28" s="40" customFormat="1" ht="13.5" x14ac:dyDescent="0.25">
      <c r="A34" s="37" t="s">
        <v>343</v>
      </c>
      <c r="B34" s="38">
        <f>SUM(B325:B335)</f>
        <v>9268378</v>
      </c>
      <c r="C34" s="38">
        <f t="shared" ref="C34:Z34" si="25">SUM(C325:C335)</f>
        <v>9274524</v>
      </c>
      <c r="D34" s="38">
        <f t="shared" si="25"/>
        <v>484591</v>
      </c>
      <c r="E34" s="38">
        <f t="shared" si="25"/>
        <v>500194</v>
      </c>
      <c r="F34" s="38">
        <f t="shared" si="25"/>
        <v>198018</v>
      </c>
      <c r="G34" s="38">
        <f t="shared" si="25"/>
        <v>200796</v>
      </c>
      <c r="H34" s="38">
        <f t="shared" si="25"/>
        <v>5115</v>
      </c>
      <c r="I34" s="38">
        <f t="shared" si="25"/>
        <v>5131</v>
      </c>
      <c r="J34" s="38">
        <f t="shared" si="25"/>
        <v>19936747</v>
      </c>
      <c r="K34" s="38">
        <f t="shared" si="25"/>
        <v>209629</v>
      </c>
      <c r="L34" s="38">
        <f t="shared" si="25"/>
        <v>358535</v>
      </c>
      <c r="M34" s="38">
        <f t="shared" si="25"/>
        <v>0</v>
      </c>
      <c r="N34" s="38">
        <f t="shared" si="25"/>
        <v>1</v>
      </c>
      <c r="O34" s="38">
        <f t="shared" si="25"/>
        <v>568165</v>
      </c>
      <c r="P34" s="38">
        <f t="shared" si="25"/>
        <v>112809743</v>
      </c>
      <c r="Q34" s="38">
        <f t="shared" si="25"/>
        <v>120630958</v>
      </c>
      <c r="R34" s="38">
        <f t="shared" si="25"/>
        <v>2231960</v>
      </c>
      <c r="S34" s="38">
        <f t="shared" si="25"/>
        <v>2986081</v>
      </c>
      <c r="T34" s="38">
        <f t="shared" si="25"/>
        <v>238658742</v>
      </c>
      <c r="U34" s="38">
        <f t="shared" si="25"/>
        <v>5680468</v>
      </c>
      <c r="V34" s="38">
        <f t="shared" si="25"/>
        <v>9300813</v>
      </c>
      <c r="W34" s="38">
        <f t="shared" si="25"/>
        <v>4742333</v>
      </c>
      <c r="X34" s="38">
        <f t="shared" si="25"/>
        <v>18275187</v>
      </c>
      <c r="Y34" s="38">
        <f t="shared" si="25"/>
        <v>37998801</v>
      </c>
      <c r="Z34" s="38">
        <f t="shared" si="25"/>
        <v>277225708</v>
      </c>
      <c r="AA34" s="46"/>
      <c r="AB34" s="41"/>
    </row>
    <row r="35" spans="1:28" s="40" customFormat="1" ht="13.5" x14ac:dyDescent="0.25">
      <c r="A35" s="37" t="s">
        <v>356</v>
      </c>
      <c r="B35" s="42">
        <f>SUM(B337:B347)</f>
        <v>9219273</v>
      </c>
      <c r="C35" s="42">
        <f t="shared" ref="C35:Z35" si="26">SUM(C337:C347)</f>
        <v>9193016</v>
      </c>
      <c r="D35" s="42">
        <f t="shared" si="26"/>
        <v>406942</v>
      </c>
      <c r="E35" s="42">
        <f t="shared" si="26"/>
        <v>414585</v>
      </c>
      <c r="F35" s="42">
        <f t="shared" si="26"/>
        <v>198081</v>
      </c>
      <c r="G35" s="42">
        <f t="shared" si="26"/>
        <v>202281</v>
      </c>
      <c r="H35" s="42">
        <f t="shared" si="26"/>
        <v>4156</v>
      </c>
      <c r="I35" s="42">
        <f t="shared" si="26"/>
        <v>4098</v>
      </c>
      <c r="J35" s="42">
        <f t="shared" si="26"/>
        <v>19778360</v>
      </c>
      <c r="K35" s="42">
        <f t="shared" si="26"/>
        <v>40461</v>
      </c>
      <c r="L35" s="42">
        <f t="shared" si="26"/>
        <v>3175</v>
      </c>
      <c r="M35" s="42">
        <f t="shared" si="26"/>
        <v>0</v>
      </c>
      <c r="N35" s="42">
        <f t="shared" si="26"/>
        <v>0</v>
      </c>
      <c r="O35" s="42">
        <f t="shared" si="26"/>
        <v>43636</v>
      </c>
      <c r="P35" s="42">
        <f t="shared" si="26"/>
        <v>97477825</v>
      </c>
      <c r="Q35" s="42">
        <f t="shared" si="26"/>
        <v>117817312</v>
      </c>
      <c r="R35" s="42">
        <f t="shared" si="26"/>
        <v>2399979</v>
      </c>
      <c r="S35" s="42">
        <f t="shared" si="26"/>
        <v>2243160</v>
      </c>
      <c r="T35" s="42">
        <f t="shared" si="26"/>
        <v>219885329</v>
      </c>
      <c r="U35" s="42">
        <f t="shared" si="26"/>
        <v>4247749</v>
      </c>
      <c r="V35" s="42">
        <f t="shared" si="26"/>
        <v>6082918</v>
      </c>
      <c r="W35" s="42">
        <f t="shared" si="26"/>
        <v>7670235</v>
      </c>
      <c r="X35" s="42">
        <f t="shared" si="26"/>
        <v>15375745</v>
      </c>
      <c r="Y35" s="42">
        <f t="shared" si="26"/>
        <v>34166068</v>
      </c>
      <c r="Z35" s="42">
        <f t="shared" si="26"/>
        <v>254095033</v>
      </c>
      <c r="AA35" s="46">
        <f>(Z35-Z34)/Z34</f>
        <v>-8.3436255486089336E-2</v>
      </c>
      <c r="AB35" s="41"/>
    </row>
    <row r="36" spans="1:28" s="40" customFormat="1" ht="13.5" x14ac:dyDescent="0.25">
      <c r="A36" s="37"/>
      <c r="B36" s="43"/>
      <c r="C36" s="43"/>
      <c r="D36" s="43"/>
      <c r="E36" s="43"/>
      <c r="F36" s="43"/>
      <c r="G36" s="43"/>
      <c r="H36" s="43"/>
      <c r="I36" s="43"/>
      <c r="J36" s="42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</row>
    <row r="37" spans="1:28" s="40" customFormat="1" ht="13.5" x14ac:dyDescent="0.25">
      <c r="A37" s="43" t="s">
        <v>37</v>
      </c>
      <c r="B37" s="42">
        <v>238445</v>
      </c>
      <c r="C37" s="42">
        <v>248173</v>
      </c>
      <c r="D37" s="43">
        <v>0</v>
      </c>
      <c r="E37" s="43">
        <v>0</v>
      </c>
      <c r="F37" s="42">
        <v>7444</v>
      </c>
      <c r="G37" s="42">
        <v>7209</v>
      </c>
      <c r="H37" s="43">
        <v>0</v>
      </c>
      <c r="I37" s="43">
        <v>0</v>
      </c>
      <c r="J37" s="42">
        <v>517134</v>
      </c>
      <c r="K37" s="42">
        <v>842660</v>
      </c>
      <c r="L37" s="42">
        <v>1602678</v>
      </c>
      <c r="M37" s="43">
        <v>0</v>
      </c>
      <c r="N37" s="43">
        <v>0</v>
      </c>
      <c r="O37" s="38">
        <v>2445338</v>
      </c>
      <c r="P37" s="42">
        <v>9557765</v>
      </c>
      <c r="Q37" s="42">
        <v>11562307</v>
      </c>
      <c r="R37" s="42">
        <v>297227</v>
      </c>
      <c r="S37" s="42">
        <v>156172</v>
      </c>
      <c r="T37" s="38">
        <v>21573471</v>
      </c>
      <c r="U37" s="42">
        <v>1013992</v>
      </c>
      <c r="V37" s="42">
        <v>516101</v>
      </c>
      <c r="W37" s="43">
        <v>0</v>
      </c>
      <c r="X37" s="43">
        <v>0</v>
      </c>
      <c r="Y37" s="38">
        <v>1530093</v>
      </c>
      <c r="Z37" s="38">
        <v>25548902</v>
      </c>
    </row>
    <row r="38" spans="1:28" s="40" customFormat="1" ht="13.5" x14ac:dyDescent="0.25">
      <c r="A38" s="43" t="s">
        <v>38</v>
      </c>
      <c r="B38" s="42">
        <v>253568</v>
      </c>
      <c r="C38" s="42">
        <v>252474</v>
      </c>
      <c r="D38" s="43">
        <v>0</v>
      </c>
      <c r="E38" s="43">
        <v>0</v>
      </c>
      <c r="F38" s="42">
        <v>6507</v>
      </c>
      <c r="G38" s="42">
        <v>6336</v>
      </c>
      <c r="H38" s="43">
        <v>0</v>
      </c>
      <c r="I38" s="43">
        <v>0</v>
      </c>
      <c r="J38" s="42">
        <v>535192</v>
      </c>
      <c r="K38" s="42">
        <v>867301</v>
      </c>
      <c r="L38" s="42">
        <v>1595431</v>
      </c>
      <c r="M38" s="43">
        <v>0</v>
      </c>
      <c r="N38" s="43">
        <v>0</v>
      </c>
      <c r="O38" s="42">
        <v>2462732</v>
      </c>
      <c r="P38" s="42">
        <v>9601732</v>
      </c>
      <c r="Q38" s="42">
        <v>10632626</v>
      </c>
      <c r="R38" s="42">
        <v>99872</v>
      </c>
      <c r="S38" s="42">
        <v>6960</v>
      </c>
      <c r="T38" s="42">
        <v>20341190</v>
      </c>
      <c r="U38" s="42">
        <v>997509</v>
      </c>
      <c r="V38" s="42">
        <v>576142</v>
      </c>
      <c r="W38" s="43">
        <v>0</v>
      </c>
      <c r="X38" s="43">
        <v>0</v>
      </c>
      <c r="Y38" s="42">
        <v>1573651</v>
      </c>
      <c r="Z38" s="38">
        <v>24377573</v>
      </c>
    </row>
    <row r="39" spans="1:28" s="40" customFormat="1" ht="13.5" x14ac:dyDescent="0.25">
      <c r="A39" s="43" t="s">
        <v>39</v>
      </c>
      <c r="B39" s="42">
        <v>315752</v>
      </c>
      <c r="C39" s="42">
        <v>318979</v>
      </c>
      <c r="D39" s="43">
        <v>0</v>
      </c>
      <c r="E39" s="43">
        <v>0</v>
      </c>
      <c r="F39" s="42">
        <v>7157</v>
      </c>
      <c r="G39" s="42">
        <v>7342</v>
      </c>
      <c r="H39" s="43">
        <v>0</v>
      </c>
      <c r="I39" s="43">
        <v>0</v>
      </c>
      <c r="J39" s="42">
        <v>665068</v>
      </c>
      <c r="K39" s="42">
        <v>845389</v>
      </c>
      <c r="L39" s="42">
        <v>1592939</v>
      </c>
      <c r="M39" s="43">
        <v>0</v>
      </c>
      <c r="N39" s="43">
        <v>0</v>
      </c>
      <c r="O39" s="42">
        <v>2438328</v>
      </c>
      <c r="P39" s="42">
        <v>11754572</v>
      </c>
      <c r="Q39" s="42">
        <v>11971354</v>
      </c>
      <c r="R39" s="42">
        <v>102833</v>
      </c>
      <c r="S39" s="42">
        <v>7168</v>
      </c>
      <c r="T39" s="42">
        <v>23835927</v>
      </c>
      <c r="U39" s="42">
        <v>1319247</v>
      </c>
      <c r="V39" s="42">
        <v>651330</v>
      </c>
      <c r="W39" s="43">
        <v>0</v>
      </c>
      <c r="X39" s="43">
        <v>0</v>
      </c>
      <c r="Y39" s="42">
        <v>1970577</v>
      </c>
      <c r="Z39" s="38">
        <v>28244832</v>
      </c>
    </row>
    <row r="40" spans="1:28" s="40" customFormat="1" ht="13.5" x14ac:dyDescent="0.25">
      <c r="A40" s="43" t="s">
        <v>40</v>
      </c>
      <c r="B40" s="42">
        <v>297485</v>
      </c>
      <c r="C40" s="42">
        <v>292979</v>
      </c>
      <c r="D40" s="43">
        <v>0</v>
      </c>
      <c r="E40" s="43">
        <v>0</v>
      </c>
      <c r="F40" s="42">
        <v>7954</v>
      </c>
      <c r="G40" s="42">
        <v>7718</v>
      </c>
      <c r="H40" s="43">
        <v>0</v>
      </c>
      <c r="I40" s="43">
        <v>0</v>
      </c>
      <c r="J40" s="42">
        <v>624700</v>
      </c>
      <c r="K40" s="42">
        <v>917032</v>
      </c>
      <c r="L40" s="42">
        <v>1700120</v>
      </c>
      <c r="M40" s="43">
        <v>0</v>
      </c>
      <c r="N40" s="43">
        <v>0</v>
      </c>
      <c r="O40" s="42">
        <v>2617152</v>
      </c>
      <c r="P40" s="42">
        <v>10498687</v>
      </c>
      <c r="Q40" s="42">
        <v>10723188</v>
      </c>
      <c r="R40" s="42">
        <v>314041</v>
      </c>
      <c r="S40" s="43">
        <v>106</v>
      </c>
      <c r="T40" s="42">
        <v>21536022</v>
      </c>
      <c r="U40" s="42">
        <v>1277102</v>
      </c>
      <c r="V40" s="42">
        <v>652546</v>
      </c>
      <c r="W40" s="43">
        <v>0</v>
      </c>
      <c r="X40" s="43">
        <v>0</v>
      </c>
      <c r="Y40" s="42">
        <v>1929648</v>
      </c>
      <c r="Z40" s="38">
        <v>26082822</v>
      </c>
    </row>
    <row r="41" spans="1:28" s="40" customFormat="1" ht="13.5" x14ac:dyDescent="0.25">
      <c r="A41" s="43" t="s">
        <v>41</v>
      </c>
      <c r="B41" s="42">
        <v>331912</v>
      </c>
      <c r="C41" s="42">
        <v>315893</v>
      </c>
      <c r="D41" s="42">
        <v>1392</v>
      </c>
      <c r="E41" s="43">
        <v>726</v>
      </c>
      <c r="F41" s="42">
        <v>6982</v>
      </c>
      <c r="G41" s="42">
        <v>7060</v>
      </c>
      <c r="H41" s="43">
        <v>0</v>
      </c>
      <c r="I41" s="43">
        <v>0</v>
      </c>
      <c r="J41" s="42">
        <v>683125</v>
      </c>
      <c r="K41" s="42">
        <v>806400</v>
      </c>
      <c r="L41" s="42">
        <v>1617034</v>
      </c>
      <c r="M41" s="43">
        <v>0</v>
      </c>
      <c r="N41" s="43">
        <v>0</v>
      </c>
      <c r="O41" s="42">
        <v>2423434</v>
      </c>
      <c r="P41" s="42">
        <v>10927008</v>
      </c>
      <c r="Q41" s="42">
        <v>11647251</v>
      </c>
      <c r="R41" s="42">
        <v>471141</v>
      </c>
      <c r="S41" s="42">
        <v>2775</v>
      </c>
      <c r="T41" s="42">
        <v>23048175</v>
      </c>
      <c r="U41" s="42">
        <v>1206849</v>
      </c>
      <c r="V41" s="42">
        <v>640408</v>
      </c>
      <c r="W41" s="43">
        <v>0</v>
      </c>
      <c r="X41" s="43">
        <v>0</v>
      </c>
      <c r="Y41" s="42">
        <v>1847257</v>
      </c>
      <c r="Z41" s="38">
        <v>27318866</v>
      </c>
    </row>
    <row r="42" spans="1:28" s="40" customFormat="1" ht="13.5" x14ac:dyDescent="0.25">
      <c r="A42" s="43" t="s">
        <v>42</v>
      </c>
      <c r="B42" s="42">
        <v>332063</v>
      </c>
      <c r="C42" s="42">
        <v>328213</v>
      </c>
      <c r="D42" s="42">
        <v>6125</v>
      </c>
      <c r="E42" s="42">
        <v>5583</v>
      </c>
      <c r="F42" s="42">
        <v>7745</v>
      </c>
      <c r="G42" s="42">
        <v>8561</v>
      </c>
      <c r="H42" s="43">
        <v>112</v>
      </c>
      <c r="I42" s="43">
        <v>82</v>
      </c>
      <c r="J42" s="42">
        <v>707046</v>
      </c>
      <c r="K42" s="42">
        <v>780947</v>
      </c>
      <c r="L42" s="42">
        <v>1523735</v>
      </c>
      <c r="M42" s="43">
        <v>0</v>
      </c>
      <c r="N42" s="43">
        <v>0</v>
      </c>
      <c r="O42" s="42">
        <v>2304682</v>
      </c>
      <c r="P42" s="42">
        <v>13193245</v>
      </c>
      <c r="Q42" s="42">
        <v>13515218</v>
      </c>
      <c r="R42" s="42">
        <v>543521</v>
      </c>
      <c r="S42" s="43">
        <v>0</v>
      </c>
      <c r="T42" s="42">
        <v>27251984</v>
      </c>
      <c r="U42" s="42">
        <v>1366222</v>
      </c>
      <c r="V42" s="42">
        <v>710083</v>
      </c>
      <c r="W42" s="42">
        <v>7438</v>
      </c>
      <c r="X42" s="42">
        <v>5315</v>
      </c>
      <c r="Y42" s="42">
        <v>2089058</v>
      </c>
      <c r="Z42" s="38">
        <v>31645724</v>
      </c>
    </row>
    <row r="43" spans="1:28" s="40" customFormat="1" ht="13.5" x14ac:dyDescent="0.25">
      <c r="A43" s="43" t="s">
        <v>43</v>
      </c>
      <c r="B43" s="42">
        <v>327557</v>
      </c>
      <c r="C43" s="42">
        <v>328991</v>
      </c>
      <c r="D43" s="42">
        <v>5957</v>
      </c>
      <c r="E43" s="42">
        <v>5857</v>
      </c>
      <c r="F43" s="42">
        <v>8817</v>
      </c>
      <c r="G43" s="42">
        <v>9037</v>
      </c>
      <c r="H43" s="43">
        <v>188</v>
      </c>
      <c r="I43" s="43">
        <v>188</v>
      </c>
      <c r="J43" s="42">
        <v>707153</v>
      </c>
      <c r="K43" s="42">
        <v>856689</v>
      </c>
      <c r="L43" s="42">
        <v>1547599</v>
      </c>
      <c r="M43" s="43">
        <v>0</v>
      </c>
      <c r="N43" s="43">
        <v>0</v>
      </c>
      <c r="O43" s="42">
        <v>2404288</v>
      </c>
      <c r="P43" s="42">
        <v>10412146</v>
      </c>
      <c r="Q43" s="42">
        <v>10490357</v>
      </c>
      <c r="R43" s="42">
        <v>354312</v>
      </c>
      <c r="S43" s="43">
        <v>110</v>
      </c>
      <c r="T43" s="42">
        <v>21256925</v>
      </c>
      <c r="U43" s="42">
        <v>1083657</v>
      </c>
      <c r="V43" s="42">
        <v>733717</v>
      </c>
      <c r="W43" s="43">
        <v>317</v>
      </c>
      <c r="X43" s="43">
        <v>792</v>
      </c>
      <c r="Y43" s="42">
        <v>1818483</v>
      </c>
      <c r="Z43" s="38">
        <v>25479696</v>
      </c>
    </row>
    <row r="44" spans="1:28" s="40" customFormat="1" ht="13.5" x14ac:dyDescent="0.25">
      <c r="A44" s="43" t="s">
        <v>44</v>
      </c>
      <c r="B44" s="42">
        <v>307888</v>
      </c>
      <c r="C44" s="42">
        <v>317040</v>
      </c>
      <c r="D44" s="42">
        <v>3245</v>
      </c>
      <c r="E44" s="42">
        <v>3668</v>
      </c>
      <c r="F44" s="42">
        <v>7507</v>
      </c>
      <c r="G44" s="42">
        <v>7780</v>
      </c>
      <c r="H44" s="43">
        <v>152</v>
      </c>
      <c r="I44" s="43">
        <v>60</v>
      </c>
      <c r="J44" s="42">
        <v>664277</v>
      </c>
      <c r="K44" s="42">
        <v>811253</v>
      </c>
      <c r="L44" s="42">
        <v>1656658</v>
      </c>
      <c r="M44" s="43">
        <v>0</v>
      </c>
      <c r="N44" s="43">
        <v>0</v>
      </c>
      <c r="O44" s="42">
        <v>2467911</v>
      </c>
      <c r="P44" s="42">
        <v>14884679</v>
      </c>
      <c r="Q44" s="42">
        <v>16274553</v>
      </c>
      <c r="R44" s="42">
        <v>722615</v>
      </c>
      <c r="S44" s="43">
        <v>0</v>
      </c>
      <c r="T44" s="42">
        <v>31881847</v>
      </c>
      <c r="U44" s="42">
        <v>1009044</v>
      </c>
      <c r="V44" s="42">
        <v>867098</v>
      </c>
      <c r="W44" s="43">
        <v>350</v>
      </c>
      <c r="X44" s="42">
        <v>1159</v>
      </c>
      <c r="Y44" s="42">
        <v>1877651</v>
      </c>
      <c r="Z44" s="38">
        <v>36227409</v>
      </c>
    </row>
    <row r="45" spans="1:28" s="40" customFormat="1" ht="13.5" x14ac:dyDescent="0.25">
      <c r="A45" s="43" t="s">
        <v>45</v>
      </c>
      <c r="B45" s="42">
        <v>287835</v>
      </c>
      <c r="C45" s="42">
        <v>286959</v>
      </c>
      <c r="D45" s="43">
        <v>801</v>
      </c>
      <c r="E45" s="43">
        <v>890</v>
      </c>
      <c r="F45" s="42">
        <v>6903</v>
      </c>
      <c r="G45" s="42">
        <v>6984</v>
      </c>
      <c r="H45" s="43">
        <v>147</v>
      </c>
      <c r="I45" s="43">
        <v>139</v>
      </c>
      <c r="J45" s="42">
        <v>604051</v>
      </c>
      <c r="K45" s="42">
        <v>805297</v>
      </c>
      <c r="L45" s="42">
        <v>1581040</v>
      </c>
      <c r="M45" s="43">
        <v>0</v>
      </c>
      <c r="N45" s="43">
        <v>0</v>
      </c>
      <c r="O45" s="42">
        <v>2386337</v>
      </c>
      <c r="P45" s="42">
        <v>13609940</v>
      </c>
      <c r="Q45" s="42">
        <v>18436428</v>
      </c>
      <c r="R45" s="42">
        <v>627181</v>
      </c>
      <c r="S45" s="43">
        <v>0</v>
      </c>
      <c r="T45" s="42">
        <v>32673549</v>
      </c>
      <c r="U45" s="42">
        <v>1073301</v>
      </c>
      <c r="V45" s="42">
        <v>647906</v>
      </c>
      <c r="W45" s="43">
        <v>508</v>
      </c>
      <c r="X45" s="42">
        <v>1223</v>
      </c>
      <c r="Y45" s="42">
        <v>1722938</v>
      </c>
      <c r="Z45" s="38">
        <v>36782824</v>
      </c>
    </row>
    <row r="46" spans="1:28" s="40" customFormat="1" ht="13.5" x14ac:dyDescent="0.25">
      <c r="A46" s="43" t="s">
        <v>46</v>
      </c>
      <c r="B46" s="42">
        <v>319307</v>
      </c>
      <c r="C46" s="42">
        <v>323400</v>
      </c>
      <c r="D46" s="43">
        <v>860</v>
      </c>
      <c r="E46" s="43">
        <v>709</v>
      </c>
      <c r="F46" s="42">
        <v>8083</v>
      </c>
      <c r="G46" s="42">
        <v>7915</v>
      </c>
      <c r="H46" s="43">
        <v>113</v>
      </c>
      <c r="I46" s="43">
        <v>147</v>
      </c>
      <c r="J46" s="42">
        <v>677366</v>
      </c>
      <c r="K46" s="42">
        <v>676647</v>
      </c>
      <c r="L46" s="42">
        <v>1758388</v>
      </c>
      <c r="M46" s="43">
        <v>0</v>
      </c>
      <c r="N46" s="43">
        <v>0</v>
      </c>
      <c r="O46" s="42">
        <v>2435035</v>
      </c>
      <c r="P46" s="42">
        <v>13344307</v>
      </c>
      <c r="Q46" s="42">
        <v>14598456</v>
      </c>
      <c r="R46" s="42">
        <v>716930</v>
      </c>
      <c r="S46" s="42">
        <v>688042</v>
      </c>
      <c r="T46" s="42">
        <v>29347735</v>
      </c>
      <c r="U46" s="42">
        <v>1155413</v>
      </c>
      <c r="V46" s="42">
        <v>741906</v>
      </c>
      <c r="W46" s="42">
        <v>2780</v>
      </c>
      <c r="X46" s="42">
        <v>2912</v>
      </c>
      <c r="Y46" s="42">
        <v>1903011</v>
      </c>
      <c r="Z46" s="38">
        <v>33685781</v>
      </c>
    </row>
    <row r="47" spans="1:28" s="40" customFormat="1" ht="13.5" x14ac:dyDescent="0.25">
      <c r="A47" s="43" t="s">
        <v>47</v>
      </c>
      <c r="B47" s="42">
        <v>314828</v>
      </c>
      <c r="C47" s="42">
        <v>313478</v>
      </c>
      <c r="D47" s="43">
        <v>110</v>
      </c>
      <c r="E47" s="43">
        <v>0</v>
      </c>
      <c r="F47" s="42">
        <v>7026</v>
      </c>
      <c r="G47" s="42">
        <v>7381</v>
      </c>
      <c r="H47" s="43">
        <v>0</v>
      </c>
      <c r="I47" s="43">
        <v>0</v>
      </c>
      <c r="J47" s="42">
        <v>657549</v>
      </c>
      <c r="K47" s="42">
        <v>808229</v>
      </c>
      <c r="L47" s="42">
        <v>1811646</v>
      </c>
      <c r="M47" s="43">
        <v>0</v>
      </c>
      <c r="N47" s="43">
        <v>0</v>
      </c>
      <c r="O47" s="42">
        <v>2619875</v>
      </c>
      <c r="P47" s="42">
        <v>9586274</v>
      </c>
      <c r="Q47" s="42">
        <v>17292076</v>
      </c>
      <c r="R47" s="42">
        <v>616792</v>
      </c>
      <c r="S47" s="42">
        <v>1107970</v>
      </c>
      <c r="T47" s="42">
        <v>28603112</v>
      </c>
      <c r="U47" s="42">
        <v>1035051</v>
      </c>
      <c r="V47" s="42">
        <v>560078</v>
      </c>
      <c r="W47" s="43">
        <v>0</v>
      </c>
      <c r="X47" s="43">
        <v>0</v>
      </c>
      <c r="Y47" s="42">
        <v>1595129</v>
      </c>
      <c r="Z47" s="38">
        <v>32818116</v>
      </c>
    </row>
    <row r="48" spans="1:28" s="40" customFormat="1" ht="13.5" x14ac:dyDescent="0.25">
      <c r="A48" s="43" t="s">
        <v>48</v>
      </c>
      <c r="B48" s="42">
        <v>302022</v>
      </c>
      <c r="C48" s="42">
        <v>284554</v>
      </c>
      <c r="D48" s="43">
        <v>108</v>
      </c>
      <c r="E48" s="43">
        <v>0</v>
      </c>
      <c r="F48" s="42">
        <v>7071</v>
      </c>
      <c r="G48" s="42">
        <v>7522</v>
      </c>
      <c r="H48" s="43">
        <v>0</v>
      </c>
      <c r="I48" s="43">
        <v>0</v>
      </c>
      <c r="J48" s="42">
        <v>616010</v>
      </c>
      <c r="K48" s="42">
        <v>1115520</v>
      </c>
      <c r="L48" s="42">
        <v>1787799</v>
      </c>
      <c r="M48" s="43">
        <v>0</v>
      </c>
      <c r="N48" s="43">
        <v>0</v>
      </c>
      <c r="O48" s="42">
        <v>2903319</v>
      </c>
      <c r="P48" s="42">
        <v>10753567</v>
      </c>
      <c r="Q48" s="42">
        <v>12754422</v>
      </c>
      <c r="R48" s="42">
        <v>879947</v>
      </c>
      <c r="S48" s="42">
        <v>702496</v>
      </c>
      <c r="T48" s="42">
        <v>25090432</v>
      </c>
      <c r="U48" s="42">
        <v>671366</v>
      </c>
      <c r="V48" s="42">
        <v>449807</v>
      </c>
      <c r="W48" s="43">
        <v>0</v>
      </c>
      <c r="X48" s="43">
        <v>0</v>
      </c>
      <c r="Y48" s="42">
        <v>1121173</v>
      </c>
      <c r="Z48" s="38">
        <v>29114924</v>
      </c>
    </row>
    <row r="49" spans="1:26" s="40" customFormat="1" ht="13.5" x14ac:dyDescent="0.25">
      <c r="A49" s="43" t="s">
        <v>49</v>
      </c>
      <c r="B49" s="42">
        <v>258499</v>
      </c>
      <c r="C49" s="42">
        <v>270215</v>
      </c>
      <c r="D49" s="43">
        <v>103</v>
      </c>
      <c r="E49" s="43">
        <v>0</v>
      </c>
      <c r="F49" s="42">
        <v>7666</v>
      </c>
      <c r="G49" s="42">
        <v>7650</v>
      </c>
      <c r="H49" s="43">
        <v>0</v>
      </c>
      <c r="I49" s="43">
        <v>0</v>
      </c>
      <c r="J49" s="42">
        <v>559978</v>
      </c>
      <c r="K49" s="42">
        <v>892655</v>
      </c>
      <c r="L49" s="42">
        <v>1884224</v>
      </c>
      <c r="M49" s="43">
        <v>0</v>
      </c>
      <c r="N49" s="43">
        <v>0</v>
      </c>
      <c r="O49" s="42">
        <v>2776879</v>
      </c>
      <c r="P49" s="42">
        <v>11439204</v>
      </c>
      <c r="Q49" s="42">
        <v>12449368</v>
      </c>
      <c r="R49" s="42">
        <v>615573</v>
      </c>
      <c r="S49" s="42">
        <v>494077</v>
      </c>
      <c r="T49" s="42">
        <v>24998222</v>
      </c>
      <c r="U49" s="42">
        <v>911129</v>
      </c>
      <c r="V49" s="42">
        <v>485322</v>
      </c>
      <c r="W49" s="43">
        <v>0</v>
      </c>
      <c r="X49" s="42">
        <v>1396451</v>
      </c>
      <c r="Y49" s="42">
        <v>2792902</v>
      </c>
      <c r="Z49" s="38">
        <v>30568003</v>
      </c>
    </row>
    <row r="50" spans="1:26" s="40" customFormat="1" ht="13.5" x14ac:dyDescent="0.25">
      <c r="A50" s="43" t="s">
        <v>50</v>
      </c>
      <c r="B50" s="42">
        <v>256255</v>
      </c>
      <c r="C50" s="42">
        <v>255589</v>
      </c>
      <c r="D50" s="43">
        <v>68</v>
      </c>
      <c r="E50" s="43">
        <v>0</v>
      </c>
      <c r="F50" s="42">
        <v>7898</v>
      </c>
      <c r="G50" s="42">
        <v>8087</v>
      </c>
      <c r="H50" s="43">
        <v>0</v>
      </c>
      <c r="I50" s="43">
        <v>0</v>
      </c>
      <c r="J50" s="42">
        <v>542570</v>
      </c>
      <c r="K50" s="42">
        <v>831480</v>
      </c>
      <c r="L50" s="42">
        <v>1570673</v>
      </c>
      <c r="M50" s="43">
        <v>0</v>
      </c>
      <c r="N50" s="43">
        <v>0</v>
      </c>
      <c r="O50" s="42">
        <v>2402153</v>
      </c>
      <c r="P50" s="42">
        <v>10025373</v>
      </c>
      <c r="Q50" s="42">
        <v>11151707</v>
      </c>
      <c r="R50" s="42">
        <v>450140</v>
      </c>
      <c r="S50" s="43">
        <v>0</v>
      </c>
      <c r="T50" s="42">
        <v>21627220</v>
      </c>
      <c r="U50" s="42">
        <v>641069</v>
      </c>
      <c r="V50" s="42">
        <v>477818</v>
      </c>
      <c r="W50" s="43">
        <v>0</v>
      </c>
      <c r="X50" s="43">
        <v>0</v>
      </c>
      <c r="Y50" s="42">
        <v>1118887</v>
      </c>
      <c r="Z50" s="38">
        <v>25148260</v>
      </c>
    </row>
    <row r="51" spans="1:26" s="40" customFormat="1" ht="13.5" x14ac:dyDescent="0.25">
      <c r="A51" s="43" t="s">
        <v>51</v>
      </c>
      <c r="B51" s="42">
        <v>322642</v>
      </c>
      <c r="C51" s="42">
        <v>324213</v>
      </c>
      <c r="D51" s="43">
        <v>153</v>
      </c>
      <c r="E51" s="43">
        <v>0</v>
      </c>
      <c r="F51" s="42">
        <v>9199</v>
      </c>
      <c r="G51" s="42">
        <v>9062</v>
      </c>
      <c r="H51" s="43">
        <v>0</v>
      </c>
      <c r="I51" s="43">
        <v>0</v>
      </c>
      <c r="J51" s="42">
        <v>680509</v>
      </c>
      <c r="K51" s="42">
        <v>884522</v>
      </c>
      <c r="L51" s="42">
        <v>1663575</v>
      </c>
      <c r="M51" s="43">
        <v>0</v>
      </c>
      <c r="N51" s="43">
        <v>0</v>
      </c>
      <c r="O51" s="42">
        <v>2548097</v>
      </c>
      <c r="P51" s="42">
        <v>21226075</v>
      </c>
      <c r="Q51" s="42">
        <v>12392259</v>
      </c>
      <c r="R51" s="42">
        <v>1612430</v>
      </c>
      <c r="S51" s="42">
        <v>1332938</v>
      </c>
      <c r="T51" s="42">
        <v>36563702</v>
      </c>
      <c r="U51" s="42">
        <v>615476</v>
      </c>
      <c r="V51" s="42">
        <v>488243</v>
      </c>
      <c r="W51" s="43">
        <v>0</v>
      </c>
      <c r="X51" s="43">
        <v>0</v>
      </c>
      <c r="Y51" s="42">
        <v>1103719</v>
      </c>
      <c r="Z51" s="38">
        <v>40215518</v>
      </c>
    </row>
    <row r="52" spans="1:26" s="40" customFormat="1" ht="13.5" x14ac:dyDescent="0.25">
      <c r="A52" s="43" t="s">
        <v>52</v>
      </c>
      <c r="B52" s="42">
        <v>301679</v>
      </c>
      <c r="C52" s="42">
        <v>296653</v>
      </c>
      <c r="D52" s="43">
        <v>70</v>
      </c>
      <c r="E52" s="43">
        <v>0</v>
      </c>
      <c r="F52" s="42">
        <v>8801</v>
      </c>
      <c r="G52" s="42">
        <v>8613</v>
      </c>
      <c r="H52" s="43">
        <v>0</v>
      </c>
      <c r="I52" s="43">
        <v>0</v>
      </c>
      <c r="J52" s="42">
        <v>631240</v>
      </c>
      <c r="K52" s="42">
        <v>827195</v>
      </c>
      <c r="L52" s="42">
        <v>1728789</v>
      </c>
      <c r="M52" s="43">
        <v>0</v>
      </c>
      <c r="N52" s="43">
        <v>0</v>
      </c>
      <c r="O52" s="42">
        <v>2555984</v>
      </c>
      <c r="P52" s="42">
        <v>10858175</v>
      </c>
      <c r="Q52" s="42">
        <v>10332438</v>
      </c>
      <c r="R52" s="42">
        <v>577392</v>
      </c>
      <c r="S52" s="42">
        <v>1565580</v>
      </c>
      <c r="T52" s="42">
        <v>23333585</v>
      </c>
      <c r="U52" s="42">
        <v>776152</v>
      </c>
      <c r="V52" s="42">
        <v>482397</v>
      </c>
      <c r="W52" s="43">
        <v>0</v>
      </c>
      <c r="X52" s="43">
        <v>0</v>
      </c>
      <c r="Y52" s="42">
        <v>1258549</v>
      </c>
      <c r="Z52" s="38">
        <v>27148118</v>
      </c>
    </row>
    <row r="53" spans="1:26" s="40" customFormat="1" ht="13.5" x14ac:dyDescent="0.25">
      <c r="A53" s="43" t="s">
        <v>53</v>
      </c>
      <c r="B53" s="42">
        <v>332735</v>
      </c>
      <c r="C53" s="42">
        <v>313898</v>
      </c>
      <c r="D53" s="42">
        <v>1605</v>
      </c>
      <c r="E53" s="43">
        <v>778</v>
      </c>
      <c r="F53" s="42">
        <v>9212</v>
      </c>
      <c r="G53" s="42">
        <v>9310</v>
      </c>
      <c r="H53" s="43">
        <v>0</v>
      </c>
      <c r="I53" s="43">
        <v>0</v>
      </c>
      <c r="J53" s="42">
        <v>682909</v>
      </c>
      <c r="K53" s="42">
        <v>943057</v>
      </c>
      <c r="L53" s="42">
        <v>1537815</v>
      </c>
      <c r="M53" s="43">
        <v>0</v>
      </c>
      <c r="N53" s="43">
        <v>0</v>
      </c>
      <c r="O53" s="42">
        <v>2480872</v>
      </c>
      <c r="P53" s="42">
        <v>12003258</v>
      </c>
      <c r="Q53" s="42">
        <v>11775802</v>
      </c>
      <c r="R53" s="42">
        <v>761887</v>
      </c>
      <c r="S53" s="42">
        <v>1822180</v>
      </c>
      <c r="T53" s="42">
        <v>26363127</v>
      </c>
      <c r="U53" s="42">
        <v>569225</v>
      </c>
      <c r="V53" s="42">
        <v>437382</v>
      </c>
      <c r="W53" s="43">
        <v>0</v>
      </c>
      <c r="X53" s="43">
        <v>0</v>
      </c>
      <c r="Y53" s="42">
        <v>1006607</v>
      </c>
      <c r="Z53" s="38">
        <v>29850606</v>
      </c>
    </row>
    <row r="54" spans="1:26" s="40" customFormat="1" ht="13.5" x14ac:dyDescent="0.25">
      <c r="A54" s="43" t="s">
        <v>54</v>
      </c>
      <c r="B54" s="42">
        <v>329117</v>
      </c>
      <c r="C54" s="42">
        <v>324505</v>
      </c>
      <c r="D54" s="42">
        <v>4656</v>
      </c>
      <c r="E54" s="42">
        <v>4797</v>
      </c>
      <c r="F54" s="42">
        <v>10508</v>
      </c>
      <c r="G54" s="42">
        <v>11092</v>
      </c>
      <c r="H54" s="43">
        <v>2</v>
      </c>
      <c r="I54" s="43">
        <v>2</v>
      </c>
      <c r="J54" s="42">
        <v>700325</v>
      </c>
      <c r="K54" s="42">
        <v>805008</v>
      </c>
      <c r="L54" s="42">
        <v>1397778</v>
      </c>
      <c r="M54" s="43">
        <v>0</v>
      </c>
      <c r="N54" s="43">
        <v>0</v>
      </c>
      <c r="O54" s="42">
        <v>2202786</v>
      </c>
      <c r="P54" s="42">
        <v>10106500</v>
      </c>
      <c r="Q54" s="42">
        <v>9284734</v>
      </c>
      <c r="R54" s="42">
        <v>934754</v>
      </c>
      <c r="S54" s="42">
        <v>1454172</v>
      </c>
      <c r="T54" s="42">
        <v>21780160</v>
      </c>
      <c r="U54" s="42">
        <v>844960</v>
      </c>
      <c r="V54" s="42">
        <v>493890</v>
      </c>
      <c r="W54" s="43">
        <v>0</v>
      </c>
      <c r="X54" s="43">
        <v>0</v>
      </c>
      <c r="Y54" s="42">
        <v>1338850</v>
      </c>
      <c r="Z54" s="38">
        <v>25321796</v>
      </c>
    </row>
    <row r="55" spans="1:26" s="40" customFormat="1" ht="13.5" x14ac:dyDescent="0.25">
      <c r="A55" s="43" t="s">
        <v>55</v>
      </c>
      <c r="B55" s="42">
        <v>324574</v>
      </c>
      <c r="C55" s="42">
        <v>327956</v>
      </c>
      <c r="D55" s="42">
        <v>5840</v>
      </c>
      <c r="E55" s="42">
        <v>5638</v>
      </c>
      <c r="F55" s="42">
        <v>11667</v>
      </c>
      <c r="G55" s="42">
        <v>11688</v>
      </c>
      <c r="H55" s="43">
        <v>0</v>
      </c>
      <c r="I55" s="43">
        <v>0</v>
      </c>
      <c r="J55" s="42">
        <v>702726</v>
      </c>
      <c r="K55" s="42">
        <v>840670</v>
      </c>
      <c r="L55" s="42">
        <v>1406597</v>
      </c>
      <c r="M55" s="43">
        <v>0</v>
      </c>
      <c r="N55" s="43">
        <v>0</v>
      </c>
      <c r="O55" s="42">
        <v>2247267</v>
      </c>
      <c r="P55" s="42">
        <v>9083144</v>
      </c>
      <c r="Q55" s="42">
        <v>7929664</v>
      </c>
      <c r="R55" s="42">
        <v>978728</v>
      </c>
      <c r="S55" s="42">
        <v>1637880</v>
      </c>
      <c r="T55" s="42">
        <v>19629416</v>
      </c>
      <c r="U55" s="42">
        <v>881442</v>
      </c>
      <c r="V55" s="42">
        <v>456095</v>
      </c>
      <c r="W55" s="43">
        <v>0</v>
      </c>
      <c r="X55" s="43">
        <v>0</v>
      </c>
      <c r="Y55" s="42">
        <v>1337537</v>
      </c>
      <c r="Z55" s="38">
        <v>23214220</v>
      </c>
    </row>
    <row r="56" spans="1:26" s="40" customFormat="1" ht="13.5" x14ac:dyDescent="0.25">
      <c r="A56" s="43" t="s">
        <v>56</v>
      </c>
      <c r="B56" s="42">
        <v>317333</v>
      </c>
      <c r="C56" s="42">
        <v>328999</v>
      </c>
      <c r="D56" s="42">
        <v>3654</v>
      </c>
      <c r="E56" s="42">
        <v>3975</v>
      </c>
      <c r="F56" s="42">
        <v>9881</v>
      </c>
      <c r="G56" s="42">
        <v>10345</v>
      </c>
      <c r="H56" s="43">
        <v>0</v>
      </c>
      <c r="I56" s="43">
        <v>0</v>
      </c>
      <c r="J56" s="42">
        <v>689985</v>
      </c>
      <c r="K56" s="42">
        <v>852046</v>
      </c>
      <c r="L56" s="42">
        <v>1165776</v>
      </c>
      <c r="M56" s="42">
        <v>347876</v>
      </c>
      <c r="N56" s="42">
        <v>238905</v>
      </c>
      <c r="O56" s="42">
        <v>2604603</v>
      </c>
      <c r="P56" s="42">
        <v>10427279</v>
      </c>
      <c r="Q56" s="42">
        <v>10135063</v>
      </c>
      <c r="R56" s="42">
        <v>627300</v>
      </c>
      <c r="S56" s="42">
        <v>511425</v>
      </c>
      <c r="T56" s="42">
        <v>21701067</v>
      </c>
      <c r="U56" s="42">
        <v>1101009</v>
      </c>
      <c r="V56" s="42">
        <v>515670</v>
      </c>
      <c r="W56" s="43">
        <v>0</v>
      </c>
      <c r="X56" s="43">
        <v>0</v>
      </c>
      <c r="Y56" s="42">
        <v>1616679</v>
      </c>
      <c r="Z56" s="38">
        <v>25922349</v>
      </c>
    </row>
    <row r="57" spans="1:26" s="40" customFormat="1" ht="13.5" x14ac:dyDescent="0.25">
      <c r="A57" s="43" t="s">
        <v>57</v>
      </c>
      <c r="B57" s="42">
        <v>189524</v>
      </c>
      <c r="C57" s="42">
        <v>187552</v>
      </c>
      <c r="D57" s="43">
        <v>41</v>
      </c>
      <c r="E57" s="43">
        <v>333</v>
      </c>
      <c r="F57" s="42">
        <v>5936</v>
      </c>
      <c r="G57" s="42">
        <v>7268</v>
      </c>
      <c r="H57" s="43">
        <v>0</v>
      </c>
      <c r="I57" s="43">
        <v>0</v>
      </c>
      <c r="J57" s="42">
        <v>399782</v>
      </c>
      <c r="K57" s="42">
        <v>357875</v>
      </c>
      <c r="L57" s="42">
        <v>439648</v>
      </c>
      <c r="M57" s="43">
        <v>0</v>
      </c>
      <c r="N57" s="43">
        <v>0</v>
      </c>
      <c r="O57" s="42">
        <v>797523</v>
      </c>
      <c r="P57" s="42">
        <v>8969882</v>
      </c>
      <c r="Q57" s="42">
        <v>9263001</v>
      </c>
      <c r="R57" s="42">
        <v>584816</v>
      </c>
      <c r="S57" s="42">
        <v>520431</v>
      </c>
      <c r="T57" s="42">
        <v>19338130</v>
      </c>
      <c r="U57" s="42">
        <v>857814</v>
      </c>
      <c r="V57" s="42">
        <v>365985</v>
      </c>
      <c r="W57" s="43">
        <v>0</v>
      </c>
      <c r="X57" s="43">
        <v>0</v>
      </c>
      <c r="Y57" s="42">
        <v>1223799</v>
      </c>
      <c r="Z57" s="38">
        <v>21359452</v>
      </c>
    </row>
    <row r="58" spans="1:26" s="40" customFormat="1" ht="13.5" x14ac:dyDescent="0.25">
      <c r="A58" s="43" t="s">
        <v>58</v>
      </c>
      <c r="B58" s="42">
        <v>263460</v>
      </c>
      <c r="C58" s="42">
        <v>263654</v>
      </c>
      <c r="D58" s="43">
        <v>21</v>
      </c>
      <c r="E58" s="43">
        <v>0</v>
      </c>
      <c r="F58" s="42">
        <v>7226</v>
      </c>
      <c r="G58" s="42">
        <v>7184</v>
      </c>
      <c r="H58" s="43">
        <v>0</v>
      </c>
      <c r="I58" s="43">
        <v>0</v>
      </c>
      <c r="J58" s="42">
        <v>553409</v>
      </c>
      <c r="K58" s="42">
        <v>250350</v>
      </c>
      <c r="L58" s="42">
        <v>680971</v>
      </c>
      <c r="M58" s="43">
        <v>0</v>
      </c>
      <c r="N58" s="43">
        <v>0</v>
      </c>
      <c r="O58" s="42">
        <v>931321</v>
      </c>
      <c r="P58" s="42">
        <v>11424812</v>
      </c>
      <c r="Q58" s="42">
        <v>11862813</v>
      </c>
      <c r="R58" s="42">
        <v>794496</v>
      </c>
      <c r="S58" s="42">
        <v>425248</v>
      </c>
      <c r="T58" s="42">
        <v>24507369</v>
      </c>
      <c r="U58" s="42">
        <v>1323824</v>
      </c>
      <c r="V58" s="42">
        <v>531204</v>
      </c>
      <c r="W58" s="43">
        <v>0</v>
      </c>
      <c r="X58" s="43">
        <v>0</v>
      </c>
      <c r="Y58" s="42">
        <v>1855028</v>
      </c>
      <c r="Z58" s="38">
        <v>27293718</v>
      </c>
    </row>
    <row r="59" spans="1:26" s="40" customFormat="1" ht="13.5" x14ac:dyDescent="0.25">
      <c r="A59" s="43" t="s">
        <v>59</v>
      </c>
      <c r="B59" s="42">
        <v>254482</v>
      </c>
      <c r="C59" s="42">
        <v>251822</v>
      </c>
      <c r="D59" s="43">
        <v>17</v>
      </c>
      <c r="E59" s="43">
        <v>0</v>
      </c>
      <c r="F59" s="42">
        <v>6220</v>
      </c>
      <c r="G59" s="42">
        <v>6459</v>
      </c>
      <c r="H59" s="43">
        <v>0</v>
      </c>
      <c r="I59" s="43">
        <v>0</v>
      </c>
      <c r="J59" s="42">
        <v>528120</v>
      </c>
      <c r="K59" s="42">
        <v>159847</v>
      </c>
      <c r="L59" s="42">
        <v>614674</v>
      </c>
      <c r="M59" s="43">
        <v>0</v>
      </c>
      <c r="N59" s="43">
        <v>0</v>
      </c>
      <c r="O59" s="42">
        <v>774521</v>
      </c>
      <c r="P59" s="42">
        <v>11010390</v>
      </c>
      <c r="Q59" s="42">
        <v>10296135</v>
      </c>
      <c r="R59" s="42">
        <v>861120</v>
      </c>
      <c r="S59" s="42">
        <v>335569</v>
      </c>
      <c r="T59" s="42">
        <v>22503214</v>
      </c>
      <c r="U59" s="42">
        <v>939301</v>
      </c>
      <c r="V59" s="42">
        <v>448113</v>
      </c>
      <c r="W59" s="43">
        <v>0</v>
      </c>
      <c r="X59" s="43">
        <v>0</v>
      </c>
      <c r="Y59" s="42">
        <v>1387414</v>
      </c>
      <c r="Z59" s="38">
        <v>24665149</v>
      </c>
    </row>
    <row r="60" spans="1:26" s="40" customFormat="1" ht="13.5" x14ac:dyDescent="0.25">
      <c r="A60" s="43" t="s">
        <v>60</v>
      </c>
      <c r="B60" s="42">
        <v>260831</v>
      </c>
      <c r="C60" s="42">
        <v>244550</v>
      </c>
      <c r="D60" s="43">
        <v>0</v>
      </c>
      <c r="E60" s="43">
        <v>0</v>
      </c>
      <c r="F60" s="42">
        <v>6394</v>
      </c>
      <c r="G60" s="42">
        <v>6600</v>
      </c>
      <c r="H60" s="43">
        <v>0</v>
      </c>
      <c r="I60" s="43">
        <v>0</v>
      </c>
      <c r="J60" s="42">
        <v>527769</v>
      </c>
      <c r="K60" s="42">
        <v>177247</v>
      </c>
      <c r="L60" s="42">
        <v>596074</v>
      </c>
      <c r="M60" s="43">
        <v>0</v>
      </c>
      <c r="N60" s="43">
        <v>0</v>
      </c>
      <c r="O60" s="42">
        <v>773321</v>
      </c>
      <c r="P60" s="42">
        <v>9722213</v>
      </c>
      <c r="Q60" s="42">
        <v>9053922</v>
      </c>
      <c r="R60" s="42">
        <v>748775</v>
      </c>
      <c r="S60" s="42">
        <v>365486</v>
      </c>
      <c r="T60" s="42">
        <v>19890396</v>
      </c>
      <c r="U60" s="42">
        <v>634206</v>
      </c>
      <c r="V60" s="42">
        <v>674436</v>
      </c>
      <c r="W60" s="43">
        <v>0</v>
      </c>
      <c r="X60" s="43">
        <v>0</v>
      </c>
      <c r="Y60" s="42">
        <v>1308642</v>
      </c>
      <c r="Z60" s="38">
        <v>21972359</v>
      </c>
    </row>
    <row r="61" spans="1:26" s="40" customFormat="1" ht="13.5" x14ac:dyDescent="0.25">
      <c r="A61" s="43" t="s">
        <v>61</v>
      </c>
      <c r="B61" s="42">
        <v>213991</v>
      </c>
      <c r="C61" s="42">
        <v>224878</v>
      </c>
      <c r="D61" s="43">
        <v>0</v>
      </c>
      <c r="E61" s="43">
        <v>0</v>
      </c>
      <c r="F61" s="42">
        <v>6858</v>
      </c>
      <c r="G61" s="42">
        <v>6798</v>
      </c>
      <c r="H61" s="43">
        <v>0</v>
      </c>
      <c r="I61" s="43">
        <v>0</v>
      </c>
      <c r="J61" s="42">
        <v>461252</v>
      </c>
      <c r="K61" s="42">
        <v>264683</v>
      </c>
      <c r="L61" s="42">
        <v>819589</v>
      </c>
      <c r="M61" s="43">
        <v>0</v>
      </c>
      <c r="N61" s="43">
        <v>0</v>
      </c>
      <c r="O61" s="42">
        <v>1084272</v>
      </c>
      <c r="P61" s="42">
        <v>9556572</v>
      </c>
      <c r="Q61" s="42">
        <v>8949302</v>
      </c>
      <c r="R61" s="42">
        <v>579182</v>
      </c>
      <c r="S61" s="42">
        <v>532049</v>
      </c>
      <c r="T61" s="42">
        <v>19617105</v>
      </c>
      <c r="U61" s="42">
        <v>1143458</v>
      </c>
      <c r="V61" s="42">
        <v>469784</v>
      </c>
      <c r="W61" s="43">
        <v>0</v>
      </c>
      <c r="X61" s="43">
        <v>0</v>
      </c>
      <c r="Y61" s="42">
        <v>1613242</v>
      </c>
      <c r="Z61" s="38">
        <v>22314619</v>
      </c>
    </row>
    <row r="62" spans="1:26" s="40" customFormat="1" ht="13.5" x14ac:dyDescent="0.25">
      <c r="A62" s="43" t="s">
        <v>62</v>
      </c>
      <c r="B62" s="42">
        <v>216799</v>
      </c>
      <c r="C62" s="42">
        <v>216255</v>
      </c>
      <c r="D62" s="43">
        <v>0</v>
      </c>
      <c r="E62" s="43">
        <v>0</v>
      </c>
      <c r="F62" s="42">
        <v>7196</v>
      </c>
      <c r="G62" s="42">
        <v>7100</v>
      </c>
      <c r="H62" s="43">
        <v>0</v>
      </c>
      <c r="I62" s="43">
        <v>0</v>
      </c>
      <c r="J62" s="42">
        <v>456883</v>
      </c>
      <c r="K62" s="42">
        <v>351249</v>
      </c>
      <c r="L62" s="42">
        <v>716761</v>
      </c>
      <c r="M62" s="43">
        <v>0</v>
      </c>
      <c r="N62" s="43">
        <v>0</v>
      </c>
      <c r="O62" s="42">
        <v>1068010</v>
      </c>
      <c r="P62" s="42">
        <v>9043503</v>
      </c>
      <c r="Q62" s="42">
        <v>8191671</v>
      </c>
      <c r="R62" s="42">
        <v>679183</v>
      </c>
      <c r="S62" s="42">
        <v>785804</v>
      </c>
      <c r="T62" s="42">
        <v>18700161</v>
      </c>
      <c r="U62" s="42">
        <v>880435</v>
      </c>
      <c r="V62" s="42">
        <v>442415</v>
      </c>
      <c r="W62" s="43">
        <v>0</v>
      </c>
      <c r="X62" s="43">
        <v>0</v>
      </c>
      <c r="Y62" s="42">
        <v>1322850</v>
      </c>
      <c r="Z62" s="38">
        <v>21091021</v>
      </c>
    </row>
    <row r="63" spans="1:26" s="40" customFormat="1" ht="13.5" x14ac:dyDescent="0.25">
      <c r="A63" s="43" t="s">
        <v>63</v>
      </c>
      <c r="B63" s="42">
        <v>279468</v>
      </c>
      <c r="C63" s="42">
        <v>288067</v>
      </c>
      <c r="D63" s="43">
        <v>0</v>
      </c>
      <c r="E63" s="43">
        <v>0</v>
      </c>
      <c r="F63" s="42">
        <v>8273</v>
      </c>
      <c r="G63" s="42">
        <v>8253</v>
      </c>
      <c r="H63" s="43">
        <v>0</v>
      </c>
      <c r="I63" s="43">
        <v>0</v>
      </c>
      <c r="J63" s="42">
        <v>596239</v>
      </c>
      <c r="K63" s="42">
        <v>478642</v>
      </c>
      <c r="L63" s="42">
        <v>808646</v>
      </c>
      <c r="M63" s="43">
        <v>0</v>
      </c>
      <c r="N63" s="43">
        <v>0</v>
      </c>
      <c r="O63" s="42">
        <v>1287288</v>
      </c>
      <c r="P63" s="42">
        <v>9619473</v>
      </c>
      <c r="Q63" s="42">
        <v>9293074</v>
      </c>
      <c r="R63" s="42">
        <v>811145</v>
      </c>
      <c r="S63" s="42">
        <v>498610</v>
      </c>
      <c r="T63" s="42">
        <v>20222302</v>
      </c>
      <c r="U63" s="42">
        <v>806400</v>
      </c>
      <c r="V63" s="42">
        <v>468561</v>
      </c>
      <c r="W63" s="43">
        <v>0</v>
      </c>
      <c r="X63" s="43">
        <v>0</v>
      </c>
      <c r="Y63" s="42">
        <v>1274961</v>
      </c>
      <c r="Z63" s="38">
        <v>22784551</v>
      </c>
    </row>
    <row r="64" spans="1:26" s="40" customFormat="1" ht="13.5" x14ac:dyDescent="0.25">
      <c r="A64" s="43" t="s">
        <v>64</v>
      </c>
      <c r="B64" s="42">
        <v>265367</v>
      </c>
      <c r="C64" s="42">
        <v>256136</v>
      </c>
      <c r="D64" s="43">
        <v>0</v>
      </c>
      <c r="E64" s="43">
        <v>0</v>
      </c>
      <c r="F64" s="42">
        <v>8196</v>
      </c>
      <c r="G64" s="42">
        <v>7930</v>
      </c>
      <c r="H64" s="43">
        <v>0</v>
      </c>
      <c r="I64" s="43">
        <v>0</v>
      </c>
      <c r="J64" s="42">
        <v>549857</v>
      </c>
      <c r="K64" s="42">
        <v>367441</v>
      </c>
      <c r="L64" s="42">
        <v>710861</v>
      </c>
      <c r="M64" s="43">
        <v>0</v>
      </c>
      <c r="N64" s="43">
        <v>0</v>
      </c>
      <c r="O64" s="42">
        <v>1078302</v>
      </c>
      <c r="P64" s="42">
        <v>9369438</v>
      </c>
      <c r="Q64" s="42">
        <v>8872417</v>
      </c>
      <c r="R64" s="42">
        <v>619089</v>
      </c>
      <c r="S64" s="42">
        <v>566124</v>
      </c>
      <c r="T64" s="42">
        <v>19427068</v>
      </c>
      <c r="U64" s="42">
        <v>1009289</v>
      </c>
      <c r="V64" s="42">
        <v>530962</v>
      </c>
      <c r="W64" s="43">
        <v>0</v>
      </c>
      <c r="X64" s="43">
        <v>0</v>
      </c>
      <c r="Y64" s="42">
        <v>1540251</v>
      </c>
      <c r="Z64" s="38">
        <v>22045621</v>
      </c>
    </row>
    <row r="65" spans="1:26" s="40" customFormat="1" ht="13.5" x14ac:dyDescent="0.25">
      <c r="A65" s="43" t="s">
        <v>65</v>
      </c>
      <c r="B65" s="42">
        <v>298613</v>
      </c>
      <c r="C65" s="42">
        <v>283607</v>
      </c>
      <c r="D65" s="42">
        <v>1048</v>
      </c>
      <c r="E65" s="43">
        <v>580</v>
      </c>
      <c r="F65" s="42">
        <v>10363</v>
      </c>
      <c r="G65" s="42">
        <v>10042</v>
      </c>
      <c r="H65" s="43">
        <v>0</v>
      </c>
      <c r="I65" s="43">
        <v>0</v>
      </c>
      <c r="J65" s="42">
        <v>617528</v>
      </c>
      <c r="K65" s="42">
        <v>412588</v>
      </c>
      <c r="L65" s="42">
        <v>683773</v>
      </c>
      <c r="M65" s="43">
        <v>0</v>
      </c>
      <c r="N65" s="43">
        <v>0</v>
      </c>
      <c r="O65" s="42">
        <v>1096361</v>
      </c>
      <c r="P65" s="42">
        <v>10639757</v>
      </c>
      <c r="Q65" s="42">
        <v>10419066</v>
      </c>
      <c r="R65" s="42">
        <v>506969</v>
      </c>
      <c r="S65" s="42">
        <v>96663</v>
      </c>
      <c r="T65" s="42">
        <v>21662455</v>
      </c>
      <c r="U65" s="42">
        <v>943120</v>
      </c>
      <c r="V65" s="42">
        <v>561051</v>
      </c>
      <c r="W65" s="43">
        <v>0</v>
      </c>
      <c r="X65" s="43">
        <v>0</v>
      </c>
      <c r="Y65" s="42">
        <v>1504171</v>
      </c>
      <c r="Z65" s="38">
        <v>24262987</v>
      </c>
    </row>
    <row r="66" spans="1:26" s="40" customFormat="1" ht="13.5" x14ac:dyDescent="0.25">
      <c r="A66" s="43" t="s">
        <v>66</v>
      </c>
      <c r="B66" s="42">
        <v>291825</v>
      </c>
      <c r="C66" s="42">
        <v>287354</v>
      </c>
      <c r="D66" s="42">
        <v>3430</v>
      </c>
      <c r="E66" s="42">
        <v>3255</v>
      </c>
      <c r="F66" s="42">
        <v>11386</v>
      </c>
      <c r="G66" s="42">
        <v>10994</v>
      </c>
      <c r="H66" s="43">
        <v>0</v>
      </c>
      <c r="I66" s="43">
        <v>0</v>
      </c>
      <c r="J66" s="42">
        <v>622449</v>
      </c>
      <c r="K66" s="42">
        <v>392390</v>
      </c>
      <c r="L66" s="42">
        <v>625470</v>
      </c>
      <c r="M66" s="43">
        <v>0</v>
      </c>
      <c r="N66" s="43">
        <v>0</v>
      </c>
      <c r="O66" s="42">
        <v>1017860</v>
      </c>
      <c r="P66" s="42">
        <v>10335756</v>
      </c>
      <c r="Q66" s="42">
        <v>9978638</v>
      </c>
      <c r="R66" s="42">
        <v>500430</v>
      </c>
      <c r="S66" s="42">
        <v>388689</v>
      </c>
      <c r="T66" s="42">
        <v>21203513</v>
      </c>
      <c r="U66" s="42">
        <v>819784</v>
      </c>
      <c r="V66" s="42">
        <v>534147</v>
      </c>
      <c r="W66" s="43">
        <v>0</v>
      </c>
      <c r="X66" s="43">
        <v>0</v>
      </c>
      <c r="Y66" s="42">
        <v>1353931</v>
      </c>
      <c r="Z66" s="38">
        <v>23575304</v>
      </c>
    </row>
    <row r="67" spans="1:26" s="40" customFormat="1" ht="13.5" x14ac:dyDescent="0.25">
      <c r="A67" s="43" t="s">
        <v>67</v>
      </c>
      <c r="B67" s="42">
        <v>298319</v>
      </c>
      <c r="C67" s="42">
        <v>298039</v>
      </c>
      <c r="D67" s="42">
        <v>3767</v>
      </c>
      <c r="E67" s="42">
        <v>3743</v>
      </c>
      <c r="F67" s="42">
        <v>11759</v>
      </c>
      <c r="G67" s="42">
        <v>11327</v>
      </c>
      <c r="H67" s="43">
        <v>0</v>
      </c>
      <c r="I67" s="43">
        <v>0</v>
      </c>
      <c r="J67" s="42">
        <v>642031</v>
      </c>
      <c r="K67" s="42">
        <v>271831</v>
      </c>
      <c r="L67" s="42">
        <v>542902</v>
      </c>
      <c r="M67" s="43">
        <v>0</v>
      </c>
      <c r="N67" s="43">
        <v>0</v>
      </c>
      <c r="O67" s="42">
        <v>814733</v>
      </c>
      <c r="P67" s="42">
        <v>10570722</v>
      </c>
      <c r="Q67" s="42">
        <v>9958856</v>
      </c>
      <c r="R67" s="42">
        <v>677563</v>
      </c>
      <c r="S67" s="42">
        <v>403176</v>
      </c>
      <c r="T67" s="42">
        <v>21610317</v>
      </c>
      <c r="U67" s="42">
        <v>713324</v>
      </c>
      <c r="V67" s="42">
        <v>510907</v>
      </c>
      <c r="W67" s="43">
        <v>0</v>
      </c>
      <c r="X67" s="43">
        <v>0</v>
      </c>
      <c r="Y67" s="42">
        <v>1224231</v>
      </c>
      <c r="Z67" s="38">
        <v>23649281</v>
      </c>
    </row>
    <row r="68" spans="1:26" s="40" customFormat="1" ht="13.5" x14ac:dyDescent="0.25">
      <c r="A68" s="43" t="s">
        <v>68</v>
      </c>
      <c r="B68" s="42">
        <v>276117</v>
      </c>
      <c r="C68" s="42">
        <v>284500</v>
      </c>
      <c r="D68" s="42">
        <v>2599</v>
      </c>
      <c r="E68" s="42">
        <v>3069</v>
      </c>
      <c r="F68" s="42">
        <v>11135</v>
      </c>
      <c r="G68" s="42">
        <v>10875</v>
      </c>
      <c r="H68" s="43">
        <v>0</v>
      </c>
      <c r="I68" s="43">
        <v>0</v>
      </c>
      <c r="J68" s="42">
        <v>601385</v>
      </c>
      <c r="K68" s="42">
        <v>253370</v>
      </c>
      <c r="L68" s="42">
        <v>439517</v>
      </c>
      <c r="M68" s="43">
        <v>0</v>
      </c>
      <c r="N68" s="43">
        <v>0</v>
      </c>
      <c r="O68" s="42">
        <v>692887</v>
      </c>
      <c r="P68" s="42">
        <v>11425499</v>
      </c>
      <c r="Q68" s="42">
        <v>11026215</v>
      </c>
      <c r="R68" s="42">
        <v>726187</v>
      </c>
      <c r="S68" s="42">
        <v>39884</v>
      </c>
      <c r="T68" s="42">
        <v>23217785</v>
      </c>
      <c r="U68" s="42">
        <v>816723</v>
      </c>
      <c r="V68" s="42">
        <v>565067</v>
      </c>
      <c r="W68" s="43">
        <v>0</v>
      </c>
      <c r="X68" s="43">
        <v>0</v>
      </c>
      <c r="Y68" s="42">
        <v>1381790</v>
      </c>
      <c r="Z68" s="38">
        <v>25292462</v>
      </c>
    </row>
    <row r="69" spans="1:26" s="40" customFormat="1" ht="13.5" x14ac:dyDescent="0.25">
      <c r="A69" s="43" t="s">
        <v>69</v>
      </c>
      <c r="B69" s="42">
        <v>230319</v>
      </c>
      <c r="C69" s="42">
        <v>234557</v>
      </c>
      <c r="D69" s="43">
        <v>0</v>
      </c>
      <c r="E69" s="43">
        <v>157</v>
      </c>
      <c r="F69" s="42">
        <v>9524</v>
      </c>
      <c r="G69" s="42">
        <v>8978</v>
      </c>
      <c r="H69" s="43">
        <v>0</v>
      </c>
      <c r="I69" s="43">
        <v>2</v>
      </c>
      <c r="J69" s="42">
        <v>492322</v>
      </c>
      <c r="K69" s="42">
        <v>206595</v>
      </c>
      <c r="L69" s="42">
        <v>354058</v>
      </c>
      <c r="M69" s="43">
        <v>0</v>
      </c>
      <c r="N69" s="43">
        <v>0</v>
      </c>
      <c r="O69" s="42">
        <v>560653</v>
      </c>
      <c r="P69" s="42">
        <v>10677336</v>
      </c>
      <c r="Q69" s="42">
        <v>9798692</v>
      </c>
      <c r="R69" s="42">
        <v>1270048</v>
      </c>
      <c r="S69" s="42">
        <v>493391</v>
      </c>
      <c r="T69" s="42">
        <v>22239467</v>
      </c>
      <c r="U69" s="42">
        <v>770941</v>
      </c>
      <c r="V69" s="42">
        <v>554843</v>
      </c>
      <c r="W69" s="43">
        <v>0</v>
      </c>
      <c r="X69" s="43">
        <v>0</v>
      </c>
      <c r="Y69" s="42">
        <v>1325784</v>
      </c>
      <c r="Z69" s="38">
        <v>24125904</v>
      </c>
    </row>
    <row r="70" spans="1:26" s="40" customFormat="1" ht="13.5" x14ac:dyDescent="0.25">
      <c r="A70" s="43" t="s">
        <v>70</v>
      </c>
      <c r="B70" s="42">
        <v>266335</v>
      </c>
      <c r="C70" s="42">
        <v>268738</v>
      </c>
      <c r="D70" s="43">
        <v>0</v>
      </c>
      <c r="E70" s="43">
        <v>0</v>
      </c>
      <c r="F70" s="42">
        <v>9819</v>
      </c>
      <c r="G70" s="42">
        <v>9694</v>
      </c>
      <c r="H70" s="43">
        <v>0</v>
      </c>
      <c r="I70" s="43">
        <v>0</v>
      </c>
      <c r="J70" s="42">
        <v>565881</v>
      </c>
      <c r="K70" s="42">
        <v>166507</v>
      </c>
      <c r="L70" s="42">
        <v>459051</v>
      </c>
      <c r="M70" s="43">
        <v>0</v>
      </c>
      <c r="N70" s="43">
        <v>0</v>
      </c>
      <c r="O70" s="42">
        <v>625558</v>
      </c>
      <c r="P70" s="42">
        <v>12309218</v>
      </c>
      <c r="Q70" s="42">
        <v>11003174</v>
      </c>
      <c r="R70" s="42">
        <v>2147491</v>
      </c>
      <c r="S70" s="42">
        <v>1822731</v>
      </c>
      <c r="T70" s="42">
        <v>27282614</v>
      </c>
      <c r="U70" s="42">
        <v>1099743</v>
      </c>
      <c r="V70" s="42">
        <v>621299</v>
      </c>
      <c r="W70" s="43">
        <v>0</v>
      </c>
      <c r="X70" s="43">
        <v>0</v>
      </c>
      <c r="Y70" s="42">
        <v>1721042</v>
      </c>
      <c r="Z70" s="38">
        <v>29629214</v>
      </c>
    </row>
    <row r="71" spans="1:26" s="40" customFormat="1" ht="13.5" x14ac:dyDescent="0.25">
      <c r="A71" s="43" t="s">
        <v>71</v>
      </c>
      <c r="B71" s="42">
        <v>251745</v>
      </c>
      <c r="C71" s="42">
        <v>251340</v>
      </c>
      <c r="D71" s="43">
        <v>0</v>
      </c>
      <c r="E71" s="43">
        <v>0</v>
      </c>
      <c r="F71" s="42">
        <v>9750</v>
      </c>
      <c r="G71" s="42">
        <v>9390</v>
      </c>
      <c r="H71" s="43">
        <v>0</v>
      </c>
      <c r="I71" s="43">
        <v>0</v>
      </c>
      <c r="J71" s="42">
        <v>531907</v>
      </c>
      <c r="K71" s="42">
        <v>384999</v>
      </c>
      <c r="L71" s="42">
        <v>546140</v>
      </c>
      <c r="M71" s="43">
        <v>0</v>
      </c>
      <c r="N71" s="43">
        <v>0</v>
      </c>
      <c r="O71" s="42">
        <v>931139</v>
      </c>
      <c r="P71" s="42">
        <v>10342460</v>
      </c>
      <c r="Q71" s="42">
        <v>9267877</v>
      </c>
      <c r="R71" s="42">
        <v>1148881</v>
      </c>
      <c r="S71" s="42">
        <v>1312813</v>
      </c>
      <c r="T71" s="42">
        <v>22072031</v>
      </c>
      <c r="U71" s="42">
        <v>789783</v>
      </c>
      <c r="V71" s="42">
        <v>504225</v>
      </c>
      <c r="W71" s="43">
        <v>0</v>
      </c>
      <c r="X71" s="43">
        <v>0</v>
      </c>
      <c r="Y71" s="42">
        <v>1294008</v>
      </c>
      <c r="Z71" s="38">
        <v>24297178</v>
      </c>
    </row>
    <row r="72" spans="1:26" s="40" customFormat="1" ht="13.5" x14ac:dyDescent="0.25">
      <c r="A72" s="43" t="s">
        <v>72</v>
      </c>
      <c r="B72" s="42">
        <v>285642</v>
      </c>
      <c r="C72" s="42">
        <v>267026</v>
      </c>
      <c r="D72" s="43">
        <v>0</v>
      </c>
      <c r="E72" s="43">
        <v>0</v>
      </c>
      <c r="F72" s="42">
        <v>9163</v>
      </c>
      <c r="G72" s="42">
        <v>8682</v>
      </c>
      <c r="H72" s="43">
        <v>0</v>
      </c>
      <c r="I72" s="43">
        <v>0</v>
      </c>
      <c r="J72" s="42">
        <v>582934</v>
      </c>
      <c r="K72" s="42">
        <v>225392</v>
      </c>
      <c r="L72" s="42">
        <v>639457</v>
      </c>
      <c r="M72" s="43">
        <v>0</v>
      </c>
      <c r="N72" s="43">
        <v>0</v>
      </c>
      <c r="O72" s="42">
        <v>864849</v>
      </c>
      <c r="P72" s="42">
        <v>9768104</v>
      </c>
      <c r="Q72" s="42">
        <v>8974461</v>
      </c>
      <c r="R72" s="42">
        <v>1007930</v>
      </c>
      <c r="S72" s="42">
        <v>884544</v>
      </c>
      <c r="T72" s="42">
        <v>20635039</v>
      </c>
      <c r="U72" s="42">
        <v>841240</v>
      </c>
      <c r="V72" s="42">
        <v>487001</v>
      </c>
      <c r="W72" s="43">
        <v>0</v>
      </c>
      <c r="X72" s="43">
        <v>0</v>
      </c>
      <c r="Y72" s="42">
        <v>1328241</v>
      </c>
      <c r="Z72" s="38">
        <v>22828129</v>
      </c>
    </row>
    <row r="73" spans="1:26" s="40" customFormat="1" ht="13.5" x14ac:dyDescent="0.25">
      <c r="A73" s="43" t="s">
        <v>73</v>
      </c>
      <c r="B73" s="42">
        <v>223705</v>
      </c>
      <c r="C73" s="42">
        <v>236415</v>
      </c>
      <c r="D73" s="43">
        <v>0</v>
      </c>
      <c r="E73" s="43">
        <v>0</v>
      </c>
      <c r="F73" s="42">
        <v>9221</v>
      </c>
      <c r="G73" s="42">
        <v>9058</v>
      </c>
      <c r="H73" s="43">
        <v>0</v>
      </c>
      <c r="I73" s="43">
        <v>0</v>
      </c>
      <c r="J73" s="42">
        <v>489632</v>
      </c>
      <c r="K73" s="42">
        <v>409930</v>
      </c>
      <c r="L73" s="42">
        <v>730826</v>
      </c>
      <c r="M73" s="43">
        <v>0</v>
      </c>
      <c r="N73" s="43">
        <v>0</v>
      </c>
      <c r="O73" s="42">
        <v>1140756</v>
      </c>
      <c r="P73" s="42">
        <v>9771423</v>
      </c>
      <c r="Q73" s="42">
        <v>8569328</v>
      </c>
      <c r="R73" s="42">
        <v>891343</v>
      </c>
      <c r="S73" s="42">
        <v>1123949</v>
      </c>
      <c r="T73" s="42">
        <v>20356043</v>
      </c>
      <c r="U73" s="42">
        <v>1031740</v>
      </c>
      <c r="V73" s="42">
        <v>532000</v>
      </c>
      <c r="W73" s="43">
        <v>0</v>
      </c>
      <c r="X73" s="43">
        <v>0</v>
      </c>
      <c r="Y73" s="42">
        <v>1563740</v>
      </c>
      <c r="Z73" s="38">
        <v>23060539</v>
      </c>
    </row>
    <row r="74" spans="1:26" s="40" customFormat="1" ht="13.5" x14ac:dyDescent="0.25">
      <c r="A74" s="43" t="s">
        <v>74</v>
      </c>
      <c r="B74" s="42">
        <v>215505</v>
      </c>
      <c r="C74" s="42">
        <v>216079</v>
      </c>
      <c r="D74" s="43">
        <v>0</v>
      </c>
      <c r="E74" s="43">
        <v>0</v>
      </c>
      <c r="F74" s="42">
        <v>9062</v>
      </c>
      <c r="G74" s="42">
        <v>8555</v>
      </c>
      <c r="H74" s="43">
        <v>0</v>
      </c>
      <c r="I74" s="43">
        <v>0</v>
      </c>
      <c r="J74" s="42">
        <v>459468</v>
      </c>
      <c r="K74" s="42">
        <v>320748</v>
      </c>
      <c r="L74" s="42">
        <v>604954</v>
      </c>
      <c r="M74" s="43">
        <v>0</v>
      </c>
      <c r="N74" s="43">
        <v>0</v>
      </c>
      <c r="O74" s="42">
        <v>925702</v>
      </c>
      <c r="P74" s="42">
        <v>8164319</v>
      </c>
      <c r="Q74" s="42">
        <v>7916439</v>
      </c>
      <c r="R74" s="42">
        <v>922013</v>
      </c>
      <c r="S74" s="42">
        <v>616495</v>
      </c>
      <c r="T74" s="42">
        <v>17619266</v>
      </c>
      <c r="U74" s="42">
        <v>790486</v>
      </c>
      <c r="V74" s="42">
        <v>490290</v>
      </c>
      <c r="W74" s="43">
        <v>0</v>
      </c>
      <c r="X74" s="43">
        <v>0</v>
      </c>
      <c r="Y74" s="42">
        <v>1280776</v>
      </c>
      <c r="Z74" s="38">
        <v>19825744</v>
      </c>
    </row>
    <row r="75" spans="1:26" s="40" customFormat="1" ht="13.5" x14ac:dyDescent="0.25">
      <c r="A75" s="43" t="s">
        <v>75</v>
      </c>
      <c r="B75" s="42">
        <v>274551</v>
      </c>
      <c r="C75" s="42">
        <v>275250</v>
      </c>
      <c r="D75" s="43">
        <v>919</v>
      </c>
      <c r="E75" s="43">
        <v>877</v>
      </c>
      <c r="F75" s="42">
        <v>9491</v>
      </c>
      <c r="G75" s="42">
        <v>9116</v>
      </c>
      <c r="H75" s="43">
        <v>0</v>
      </c>
      <c r="I75" s="43">
        <v>0</v>
      </c>
      <c r="J75" s="42">
        <v>581682</v>
      </c>
      <c r="K75" s="42">
        <v>368324</v>
      </c>
      <c r="L75" s="42">
        <v>551800</v>
      </c>
      <c r="M75" s="43">
        <v>0</v>
      </c>
      <c r="N75" s="43">
        <v>0</v>
      </c>
      <c r="O75" s="42">
        <v>920124</v>
      </c>
      <c r="P75" s="42">
        <v>8891838</v>
      </c>
      <c r="Q75" s="42">
        <v>7807639</v>
      </c>
      <c r="R75" s="42">
        <v>673866</v>
      </c>
      <c r="S75" s="42">
        <v>1155150</v>
      </c>
      <c r="T75" s="42">
        <v>18528493</v>
      </c>
      <c r="U75" s="42">
        <v>1155805</v>
      </c>
      <c r="V75" s="42">
        <v>556896</v>
      </c>
      <c r="W75" s="43">
        <v>0</v>
      </c>
      <c r="X75" s="43">
        <v>0</v>
      </c>
      <c r="Y75" s="42">
        <v>1712701</v>
      </c>
      <c r="Z75" s="38">
        <v>21161318</v>
      </c>
    </row>
    <row r="76" spans="1:26" s="40" customFormat="1" ht="13.5" x14ac:dyDescent="0.25">
      <c r="A76" s="43" t="s">
        <v>76</v>
      </c>
      <c r="B76" s="42">
        <v>245639</v>
      </c>
      <c r="C76" s="42">
        <v>242858</v>
      </c>
      <c r="D76" s="43">
        <v>829</v>
      </c>
      <c r="E76" s="43">
        <v>941</v>
      </c>
      <c r="F76" s="42">
        <v>9769</v>
      </c>
      <c r="G76" s="42">
        <v>9354</v>
      </c>
      <c r="H76" s="43">
        <v>0</v>
      </c>
      <c r="I76" s="43">
        <v>0</v>
      </c>
      <c r="J76" s="42">
        <v>520951</v>
      </c>
      <c r="K76" s="42">
        <v>373269</v>
      </c>
      <c r="L76" s="42">
        <v>697438</v>
      </c>
      <c r="M76" s="43">
        <v>0</v>
      </c>
      <c r="N76" s="43">
        <v>0</v>
      </c>
      <c r="O76" s="42">
        <v>1070707</v>
      </c>
      <c r="P76" s="42">
        <v>8727945</v>
      </c>
      <c r="Q76" s="42">
        <v>7329426</v>
      </c>
      <c r="R76" s="42">
        <v>796390</v>
      </c>
      <c r="S76" s="42">
        <v>1035647</v>
      </c>
      <c r="T76" s="42">
        <v>17889408</v>
      </c>
      <c r="U76" s="42">
        <v>1107442</v>
      </c>
      <c r="V76" s="42">
        <v>560286</v>
      </c>
      <c r="W76" s="43">
        <v>0</v>
      </c>
      <c r="X76" s="43">
        <v>0</v>
      </c>
      <c r="Y76" s="42">
        <v>1667728</v>
      </c>
      <c r="Z76" s="38">
        <v>20627843</v>
      </c>
    </row>
    <row r="77" spans="1:26" s="40" customFormat="1" ht="13.5" x14ac:dyDescent="0.25">
      <c r="A77" s="43" t="s">
        <v>77</v>
      </c>
      <c r="B77" s="42">
        <v>275333</v>
      </c>
      <c r="C77" s="42">
        <v>268392</v>
      </c>
      <c r="D77" s="42">
        <v>1470</v>
      </c>
      <c r="E77" s="42">
        <v>1225</v>
      </c>
      <c r="F77" s="42">
        <v>10517</v>
      </c>
      <c r="G77" s="42">
        <v>10295</v>
      </c>
      <c r="H77" s="43">
        <v>0</v>
      </c>
      <c r="I77" s="43">
        <v>0</v>
      </c>
      <c r="J77" s="42">
        <v>579518</v>
      </c>
      <c r="K77" s="42">
        <v>321430</v>
      </c>
      <c r="L77" s="42">
        <v>593227</v>
      </c>
      <c r="M77" s="43">
        <v>0</v>
      </c>
      <c r="N77" s="43">
        <v>0</v>
      </c>
      <c r="O77" s="42">
        <v>914657</v>
      </c>
      <c r="P77" s="42">
        <v>8758541</v>
      </c>
      <c r="Q77" s="42">
        <v>7469552</v>
      </c>
      <c r="R77" s="42">
        <v>844114</v>
      </c>
      <c r="S77" s="42">
        <v>1080265</v>
      </c>
      <c r="T77" s="42">
        <v>18152472</v>
      </c>
      <c r="U77" s="42">
        <v>890671</v>
      </c>
      <c r="V77" s="42">
        <v>531849</v>
      </c>
      <c r="W77" s="43">
        <v>0</v>
      </c>
      <c r="X77" s="43">
        <v>0</v>
      </c>
      <c r="Y77" s="42">
        <v>1422520</v>
      </c>
      <c r="Z77" s="38">
        <v>20489649</v>
      </c>
    </row>
    <row r="78" spans="1:26" s="40" customFormat="1" ht="13.5" x14ac:dyDescent="0.25">
      <c r="A78" s="43" t="s">
        <v>78</v>
      </c>
      <c r="B78" s="42">
        <v>289741</v>
      </c>
      <c r="C78" s="42">
        <v>279068</v>
      </c>
      <c r="D78" s="42">
        <v>3306</v>
      </c>
      <c r="E78" s="42">
        <v>2813</v>
      </c>
      <c r="F78" s="42">
        <v>12265</v>
      </c>
      <c r="G78" s="42">
        <v>11628</v>
      </c>
      <c r="H78" s="43">
        <v>1</v>
      </c>
      <c r="I78" s="43">
        <v>1</v>
      </c>
      <c r="J78" s="42">
        <v>612533</v>
      </c>
      <c r="K78" s="42">
        <v>186246</v>
      </c>
      <c r="L78" s="42">
        <v>524990</v>
      </c>
      <c r="M78" s="43">
        <v>0</v>
      </c>
      <c r="N78" s="43">
        <v>0</v>
      </c>
      <c r="O78" s="42">
        <v>711236</v>
      </c>
      <c r="P78" s="42">
        <v>9074001</v>
      </c>
      <c r="Q78" s="42">
        <v>7298296</v>
      </c>
      <c r="R78" s="42">
        <v>1225837</v>
      </c>
      <c r="S78" s="42">
        <v>1048958</v>
      </c>
      <c r="T78" s="42">
        <v>18647092</v>
      </c>
      <c r="U78" s="42">
        <v>1224397</v>
      </c>
      <c r="V78" s="42">
        <v>528662</v>
      </c>
      <c r="W78" s="43">
        <v>0</v>
      </c>
      <c r="X78" s="43">
        <v>0</v>
      </c>
      <c r="Y78" s="42">
        <v>1753059</v>
      </c>
      <c r="Z78" s="38">
        <v>21111387</v>
      </c>
    </row>
    <row r="79" spans="1:26" s="40" customFormat="1" ht="13.5" x14ac:dyDescent="0.25">
      <c r="A79" s="43" t="s">
        <v>79</v>
      </c>
      <c r="B79" s="42">
        <v>302229</v>
      </c>
      <c r="C79" s="42">
        <v>297933</v>
      </c>
      <c r="D79" s="42">
        <v>3939</v>
      </c>
      <c r="E79" s="42">
        <v>4063</v>
      </c>
      <c r="F79" s="42">
        <v>11922</v>
      </c>
      <c r="G79" s="42">
        <v>12166</v>
      </c>
      <c r="H79" s="43">
        <v>2</v>
      </c>
      <c r="I79" s="43">
        <v>2</v>
      </c>
      <c r="J79" s="42">
        <v>647233</v>
      </c>
      <c r="K79" s="42">
        <v>164054</v>
      </c>
      <c r="L79" s="42">
        <v>540365</v>
      </c>
      <c r="M79" s="43">
        <v>0</v>
      </c>
      <c r="N79" s="43">
        <v>0</v>
      </c>
      <c r="O79" s="42">
        <v>704419</v>
      </c>
      <c r="P79" s="42">
        <v>9076316</v>
      </c>
      <c r="Q79" s="42">
        <v>7593794</v>
      </c>
      <c r="R79" s="42">
        <v>699014</v>
      </c>
      <c r="S79" s="42">
        <v>1114118</v>
      </c>
      <c r="T79" s="42">
        <v>18483242</v>
      </c>
      <c r="U79" s="42">
        <v>1100131</v>
      </c>
      <c r="V79" s="42">
        <v>531227</v>
      </c>
      <c r="W79" s="43">
        <v>0</v>
      </c>
      <c r="X79" s="43">
        <v>0</v>
      </c>
      <c r="Y79" s="42">
        <v>1631358</v>
      </c>
      <c r="Z79" s="38">
        <v>20819019</v>
      </c>
    </row>
    <row r="80" spans="1:26" s="40" customFormat="1" ht="13.5" x14ac:dyDescent="0.25">
      <c r="A80" s="43" t="s">
        <v>80</v>
      </c>
      <c r="B80" s="42">
        <v>269630</v>
      </c>
      <c r="C80" s="42">
        <v>280384</v>
      </c>
      <c r="D80" s="42">
        <v>1827</v>
      </c>
      <c r="E80" s="42">
        <v>2183</v>
      </c>
      <c r="F80" s="42">
        <v>11486</v>
      </c>
      <c r="G80" s="42">
        <v>11773</v>
      </c>
      <c r="H80" s="43">
        <v>2</v>
      </c>
      <c r="I80" s="43">
        <v>10</v>
      </c>
      <c r="J80" s="42">
        <v>590639</v>
      </c>
      <c r="K80" s="42">
        <v>142798</v>
      </c>
      <c r="L80" s="42">
        <v>470592</v>
      </c>
      <c r="M80" s="43">
        <v>0</v>
      </c>
      <c r="N80" s="43">
        <v>0</v>
      </c>
      <c r="O80" s="42">
        <v>613390</v>
      </c>
      <c r="P80" s="42">
        <v>9128189</v>
      </c>
      <c r="Q80" s="42">
        <v>7695774</v>
      </c>
      <c r="R80" s="42">
        <v>595937</v>
      </c>
      <c r="S80" s="42">
        <v>1107548</v>
      </c>
      <c r="T80" s="42">
        <v>18527448</v>
      </c>
      <c r="U80" s="42">
        <v>842697</v>
      </c>
      <c r="V80" s="42">
        <v>549120</v>
      </c>
      <c r="W80" s="43">
        <v>0</v>
      </c>
      <c r="X80" s="43">
        <v>0</v>
      </c>
      <c r="Y80" s="42">
        <v>1391817</v>
      </c>
      <c r="Z80" s="38">
        <v>20532655</v>
      </c>
    </row>
    <row r="81" spans="1:26" s="40" customFormat="1" ht="13.5" x14ac:dyDescent="0.25">
      <c r="A81" s="43" t="s">
        <v>81</v>
      </c>
      <c r="B81" s="42">
        <v>247798</v>
      </c>
      <c r="C81" s="42">
        <v>242253</v>
      </c>
      <c r="D81" s="43">
        <v>756</v>
      </c>
      <c r="E81" s="43">
        <v>714</v>
      </c>
      <c r="F81" s="42">
        <v>9533</v>
      </c>
      <c r="G81" s="42">
        <v>8750</v>
      </c>
      <c r="H81" s="43">
        <v>0</v>
      </c>
      <c r="I81" s="43">
        <v>0</v>
      </c>
      <c r="J81" s="42">
        <v>519712</v>
      </c>
      <c r="K81" s="42">
        <v>217408</v>
      </c>
      <c r="L81" s="42">
        <v>396334</v>
      </c>
      <c r="M81" s="43">
        <v>0</v>
      </c>
      <c r="N81" s="43">
        <v>0</v>
      </c>
      <c r="O81" s="42">
        <v>613742</v>
      </c>
      <c r="P81" s="42">
        <v>8853609</v>
      </c>
      <c r="Q81" s="42">
        <v>7446037</v>
      </c>
      <c r="R81" s="42">
        <v>862158</v>
      </c>
      <c r="S81" s="42">
        <v>1088776</v>
      </c>
      <c r="T81" s="42">
        <v>18250580</v>
      </c>
      <c r="U81" s="42">
        <v>1070349</v>
      </c>
      <c r="V81" s="42">
        <v>565135</v>
      </c>
      <c r="W81" s="43">
        <v>0</v>
      </c>
      <c r="X81" s="43">
        <v>0</v>
      </c>
      <c r="Y81" s="42">
        <v>1635484</v>
      </c>
      <c r="Z81" s="38">
        <v>20499806</v>
      </c>
    </row>
    <row r="82" spans="1:26" s="40" customFormat="1" ht="13.5" x14ac:dyDescent="0.25">
      <c r="A82" s="43" t="s">
        <v>82</v>
      </c>
      <c r="B82" s="42">
        <v>273189</v>
      </c>
      <c r="C82" s="42">
        <v>276486</v>
      </c>
      <c r="D82" s="42">
        <v>1033</v>
      </c>
      <c r="E82" s="42">
        <v>1099</v>
      </c>
      <c r="F82" s="42">
        <v>10475</v>
      </c>
      <c r="G82" s="42">
        <v>10544</v>
      </c>
      <c r="H82" s="43">
        <v>0</v>
      </c>
      <c r="I82" s="43">
        <v>0</v>
      </c>
      <c r="J82" s="42">
        <v>584209</v>
      </c>
      <c r="K82" s="42">
        <v>298808</v>
      </c>
      <c r="L82" s="42">
        <v>488622</v>
      </c>
      <c r="M82" s="43">
        <v>0</v>
      </c>
      <c r="N82" s="43">
        <v>0</v>
      </c>
      <c r="O82" s="42">
        <v>787430</v>
      </c>
      <c r="P82" s="42">
        <v>10008475</v>
      </c>
      <c r="Q82" s="42">
        <v>9294966</v>
      </c>
      <c r="R82" s="42">
        <v>982357</v>
      </c>
      <c r="S82" s="42">
        <v>1154941</v>
      </c>
      <c r="T82" s="42">
        <v>21440739</v>
      </c>
      <c r="U82" s="42">
        <v>1204064</v>
      </c>
      <c r="V82" s="42">
        <v>655432</v>
      </c>
      <c r="W82" s="43">
        <v>0</v>
      </c>
      <c r="X82" s="43">
        <v>0</v>
      </c>
      <c r="Y82" s="42">
        <v>1859496</v>
      </c>
      <c r="Z82" s="38">
        <v>24087665</v>
      </c>
    </row>
    <row r="83" spans="1:26" s="40" customFormat="1" ht="13.5" x14ac:dyDescent="0.25">
      <c r="A83" s="43" t="s">
        <v>83</v>
      </c>
      <c r="B83" s="42">
        <v>260468</v>
      </c>
      <c r="C83" s="42">
        <v>256568</v>
      </c>
      <c r="D83" s="42">
        <v>1102</v>
      </c>
      <c r="E83" s="42">
        <v>1149</v>
      </c>
      <c r="F83" s="42">
        <v>9249</v>
      </c>
      <c r="G83" s="42">
        <v>8828</v>
      </c>
      <c r="H83" s="43">
        <v>0</v>
      </c>
      <c r="I83" s="43">
        <v>0</v>
      </c>
      <c r="J83" s="42">
        <v>546527</v>
      </c>
      <c r="K83" s="42">
        <v>282532</v>
      </c>
      <c r="L83" s="42">
        <v>477044</v>
      </c>
      <c r="M83" s="43">
        <v>0</v>
      </c>
      <c r="N83" s="43">
        <v>0</v>
      </c>
      <c r="O83" s="42">
        <v>759576</v>
      </c>
      <c r="P83" s="42">
        <v>8310034</v>
      </c>
      <c r="Q83" s="42">
        <v>7400547</v>
      </c>
      <c r="R83" s="42">
        <v>1019552</v>
      </c>
      <c r="S83" s="42">
        <v>942545</v>
      </c>
      <c r="T83" s="42">
        <v>17672678</v>
      </c>
      <c r="U83" s="42">
        <v>825623</v>
      </c>
      <c r="V83" s="42">
        <v>530464</v>
      </c>
      <c r="W83" s="43">
        <v>0</v>
      </c>
      <c r="X83" s="43">
        <v>0</v>
      </c>
      <c r="Y83" s="42">
        <v>1356087</v>
      </c>
      <c r="Z83" s="38">
        <v>19788341</v>
      </c>
    </row>
    <row r="84" spans="1:26" s="40" customFormat="1" ht="13.5" x14ac:dyDescent="0.25">
      <c r="A84" s="43" t="s">
        <v>84</v>
      </c>
      <c r="B84" s="42">
        <v>280762</v>
      </c>
      <c r="C84" s="42">
        <v>263435</v>
      </c>
      <c r="D84" s="42">
        <v>1125</v>
      </c>
      <c r="E84" s="42">
        <v>1107</v>
      </c>
      <c r="F84" s="42">
        <v>8700</v>
      </c>
      <c r="G84" s="42">
        <v>8765</v>
      </c>
      <c r="H84" s="43">
        <v>0</v>
      </c>
      <c r="I84" s="43">
        <v>0</v>
      </c>
      <c r="J84" s="42">
        <v>574977</v>
      </c>
      <c r="K84" s="42">
        <v>134192</v>
      </c>
      <c r="L84" s="42">
        <v>604830</v>
      </c>
      <c r="M84" s="43">
        <v>0</v>
      </c>
      <c r="N84" s="43">
        <v>0</v>
      </c>
      <c r="O84" s="42">
        <v>739022</v>
      </c>
      <c r="P84" s="42">
        <v>9021574</v>
      </c>
      <c r="Q84" s="42">
        <v>8046957</v>
      </c>
      <c r="R84" s="42">
        <v>469907</v>
      </c>
      <c r="S84" s="42">
        <v>626911</v>
      </c>
      <c r="T84" s="42">
        <v>18165349</v>
      </c>
      <c r="U84" s="42">
        <v>809562</v>
      </c>
      <c r="V84" s="42">
        <v>558125</v>
      </c>
      <c r="W84" s="43">
        <v>0</v>
      </c>
      <c r="X84" s="43">
        <v>0</v>
      </c>
      <c r="Y84" s="42">
        <v>1367687</v>
      </c>
      <c r="Z84" s="38">
        <v>20272058</v>
      </c>
    </row>
    <row r="85" spans="1:26" s="40" customFormat="1" ht="13.5" x14ac:dyDescent="0.25">
      <c r="A85" s="43" t="s">
        <v>85</v>
      </c>
      <c r="B85" s="42">
        <v>222115</v>
      </c>
      <c r="C85" s="42">
        <v>235437</v>
      </c>
      <c r="D85" s="42">
        <v>1035</v>
      </c>
      <c r="E85" s="42">
        <v>1079</v>
      </c>
      <c r="F85" s="42">
        <v>9278</v>
      </c>
      <c r="G85" s="42">
        <v>8882</v>
      </c>
      <c r="H85" s="43">
        <v>0</v>
      </c>
      <c r="I85" s="43">
        <v>0</v>
      </c>
      <c r="J85" s="42">
        <v>487278</v>
      </c>
      <c r="K85" s="42">
        <v>360578</v>
      </c>
      <c r="L85" s="42">
        <v>677312</v>
      </c>
      <c r="M85" s="43">
        <v>0</v>
      </c>
      <c r="N85" s="43">
        <v>0</v>
      </c>
      <c r="O85" s="42">
        <v>1037890</v>
      </c>
      <c r="P85" s="42">
        <v>9235323</v>
      </c>
      <c r="Q85" s="42">
        <v>7843526</v>
      </c>
      <c r="R85" s="42">
        <v>362802</v>
      </c>
      <c r="S85" s="42">
        <v>568213</v>
      </c>
      <c r="T85" s="42">
        <v>18009864</v>
      </c>
      <c r="U85" s="42">
        <v>901344</v>
      </c>
      <c r="V85" s="42">
        <v>529427</v>
      </c>
      <c r="W85" s="43">
        <v>0</v>
      </c>
      <c r="X85" s="43">
        <v>0</v>
      </c>
      <c r="Y85" s="42">
        <v>1430771</v>
      </c>
      <c r="Z85" s="38">
        <v>20478525</v>
      </c>
    </row>
    <row r="86" spans="1:26" s="40" customFormat="1" ht="13.5" x14ac:dyDescent="0.25">
      <c r="A86" s="43" t="s">
        <v>86</v>
      </c>
      <c r="B86" s="42">
        <v>234150</v>
      </c>
      <c r="C86" s="42">
        <v>230381</v>
      </c>
      <c r="D86" s="43">
        <v>810</v>
      </c>
      <c r="E86" s="43">
        <v>921</v>
      </c>
      <c r="F86" s="42">
        <v>8995</v>
      </c>
      <c r="G86" s="42">
        <v>8693</v>
      </c>
      <c r="H86" s="43">
        <v>0</v>
      </c>
      <c r="I86" s="43">
        <v>0</v>
      </c>
      <c r="J86" s="42">
        <v>495052</v>
      </c>
      <c r="K86" s="42">
        <v>315964</v>
      </c>
      <c r="L86" s="42">
        <v>541258</v>
      </c>
      <c r="M86" s="43">
        <v>0</v>
      </c>
      <c r="N86" s="43">
        <v>0</v>
      </c>
      <c r="O86" s="42">
        <v>857222</v>
      </c>
      <c r="P86" s="42">
        <v>8500331</v>
      </c>
      <c r="Q86" s="42">
        <v>7466833</v>
      </c>
      <c r="R86" s="42">
        <v>371847</v>
      </c>
      <c r="S86" s="42">
        <v>514880</v>
      </c>
      <c r="T86" s="42">
        <v>16853891</v>
      </c>
      <c r="U86" s="42">
        <v>682686</v>
      </c>
      <c r="V86" s="42">
        <v>585680</v>
      </c>
      <c r="W86" s="43">
        <v>0</v>
      </c>
      <c r="X86" s="43">
        <v>0</v>
      </c>
      <c r="Y86" s="42">
        <v>1268366</v>
      </c>
      <c r="Z86" s="38">
        <v>18979479</v>
      </c>
    </row>
    <row r="87" spans="1:26" s="40" customFormat="1" ht="13.5" x14ac:dyDescent="0.25">
      <c r="A87" s="43" t="s">
        <v>87</v>
      </c>
      <c r="B87" s="42">
        <v>293266</v>
      </c>
      <c r="C87" s="42">
        <v>294878</v>
      </c>
      <c r="D87" s="43">
        <v>537</v>
      </c>
      <c r="E87" s="43">
        <v>679</v>
      </c>
      <c r="F87" s="42">
        <v>9253</v>
      </c>
      <c r="G87" s="42">
        <v>9035</v>
      </c>
      <c r="H87" s="43">
        <v>0</v>
      </c>
      <c r="I87" s="43">
        <v>0</v>
      </c>
      <c r="J87" s="42">
        <v>620229</v>
      </c>
      <c r="K87" s="42">
        <v>290776</v>
      </c>
      <c r="L87" s="42">
        <v>506956</v>
      </c>
      <c r="M87" s="43">
        <v>0</v>
      </c>
      <c r="N87" s="43">
        <v>0</v>
      </c>
      <c r="O87" s="42">
        <v>797732</v>
      </c>
      <c r="P87" s="42">
        <v>9177935</v>
      </c>
      <c r="Q87" s="42">
        <v>8419537</v>
      </c>
      <c r="R87" s="42">
        <v>437145</v>
      </c>
      <c r="S87" s="42">
        <v>585862</v>
      </c>
      <c r="T87" s="42">
        <v>18620479</v>
      </c>
      <c r="U87" s="42">
        <v>888613</v>
      </c>
      <c r="V87" s="42">
        <v>697838</v>
      </c>
      <c r="W87" s="43">
        <v>0</v>
      </c>
      <c r="X87" s="43">
        <v>0</v>
      </c>
      <c r="Y87" s="42">
        <v>1586451</v>
      </c>
      <c r="Z87" s="38">
        <v>21004662</v>
      </c>
    </row>
    <row r="88" spans="1:26" s="40" customFormat="1" ht="13.5" x14ac:dyDescent="0.25">
      <c r="A88" s="43" t="s">
        <v>88</v>
      </c>
      <c r="B88" s="42">
        <v>289212</v>
      </c>
      <c r="C88" s="42">
        <v>282628</v>
      </c>
      <c r="D88" s="43">
        <v>615</v>
      </c>
      <c r="E88" s="43">
        <v>549</v>
      </c>
      <c r="F88" s="42">
        <v>9400</v>
      </c>
      <c r="G88" s="42">
        <v>9149</v>
      </c>
      <c r="H88" s="43">
        <v>0</v>
      </c>
      <c r="I88" s="43">
        <v>0</v>
      </c>
      <c r="J88" s="42">
        <v>608151</v>
      </c>
      <c r="K88" s="42">
        <v>262296</v>
      </c>
      <c r="L88" s="42">
        <v>483829</v>
      </c>
      <c r="M88" s="43">
        <v>0</v>
      </c>
      <c r="N88" s="43">
        <v>0</v>
      </c>
      <c r="O88" s="42">
        <v>746125</v>
      </c>
      <c r="P88" s="42">
        <v>9028783</v>
      </c>
      <c r="Q88" s="42">
        <v>7979782</v>
      </c>
      <c r="R88" s="42">
        <v>398468</v>
      </c>
      <c r="S88" s="42">
        <v>607584</v>
      </c>
      <c r="T88" s="42">
        <v>18014617</v>
      </c>
      <c r="U88" s="42">
        <v>949070</v>
      </c>
      <c r="V88" s="42">
        <v>673446</v>
      </c>
      <c r="W88" s="43">
        <v>0</v>
      </c>
      <c r="X88" s="43">
        <v>0</v>
      </c>
      <c r="Y88" s="42">
        <v>1622516</v>
      </c>
      <c r="Z88" s="38">
        <v>20383258</v>
      </c>
    </row>
    <row r="89" spans="1:26" s="40" customFormat="1" ht="13.5" x14ac:dyDescent="0.25">
      <c r="A89" s="43" t="s">
        <v>89</v>
      </c>
      <c r="B89" s="42">
        <v>295625</v>
      </c>
      <c r="C89" s="42">
        <v>285095</v>
      </c>
      <c r="D89" s="42">
        <v>1748</v>
      </c>
      <c r="E89" s="42">
        <v>1403</v>
      </c>
      <c r="F89" s="42">
        <v>9755</v>
      </c>
      <c r="G89" s="42">
        <v>9344</v>
      </c>
      <c r="H89" s="43">
        <v>6</v>
      </c>
      <c r="I89" s="43">
        <v>12</v>
      </c>
      <c r="J89" s="42">
        <v>618497</v>
      </c>
      <c r="K89" s="42">
        <v>295403</v>
      </c>
      <c r="L89" s="42">
        <v>412531</v>
      </c>
      <c r="M89" s="43">
        <v>0</v>
      </c>
      <c r="N89" s="43">
        <v>0</v>
      </c>
      <c r="O89" s="42">
        <v>707934</v>
      </c>
      <c r="P89" s="42">
        <v>8838160</v>
      </c>
      <c r="Q89" s="42">
        <v>8034038</v>
      </c>
      <c r="R89" s="42">
        <v>419032</v>
      </c>
      <c r="S89" s="42">
        <v>572711</v>
      </c>
      <c r="T89" s="42">
        <v>17863941</v>
      </c>
      <c r="U89" s="42">
        <v>719569</v>
      </c>
      <c r="V89" s="42">
        <v>624804</v>
      </c>
      <c r="W89" s="43">
        <v>0</v>
      </c>
      <c r="X89" s="43">
        <v>0</v>
      </c>
      <c r="Y89" s="42">
        <v>1344373</v>
      </c>
      <c r="Z89" s="38">
        <v>19916248</v>
      </c>
    </row>
    <row r="90" spans="1:26" s="40" customFormat="1" ht="13.5" x14ac:dyDescent="0.25">
      <c r="A90" s="43" t="s">
        <v>90</v>
      </c>
      <c r="B90" s="42">
        <v>318789</v>
      </c>
      <c r="C90" s="42">
        <v>315033</v>
      </c>
      <c r="D90" s="42">
        <v>2464</v>
      </c>
      <c r="E90" s="42">
        <v>2702</v>
      </c>
      <c r="F90" s="42">
        <v>10736</v>
      </c>
      <c r="G90" s="42">
        <v>10429</v>
      </c>
      <c r="H90" s="43">
        <v>4</v>
      </c>
      <c r="I90" s="43">
        <v>7</v>
      </c>
      <c r="J90" s="42">
        <v>677291</v>
      </c>
      <c r="K90" s="42">
        <v>389342</v>
      </c>
      <c r="L90" s="42">
        <v>388532</v>
      </c>
      <c r="M90" s="43">
        <v>0</v>
      </c>
      <c r="N90" s="43">
        <v>0</v>
      </c>
      <c r="O90" s="42">
        <v>777874</v>
      </c>
      <c r="P90" s="42">
        <v>9032424</v>
      </c>
      <c r="Q90" s="42">
        <v>8202174</v>
      </c>
      <c r="R90" s="42">
        <v>430081</v>
      </c>
      <c r="S90" s="42">
        <v>600724</v>
      </c>
      <c r="T90" s="42">
        <v>18265403</v>
      </c>
      <c r="U90" s="42">
        <v>804362</v>
      </c>
      <c r="V90" s="42">
        <v>554710</v>
      </c>
      <c r="W90" s="43">
        <v>0</v>
      </c>
      <c r="X90" s="43">
        <v>0</v>
      </c>
      <c r="Y90" s="42">
        <v>1359072</v>
      </c>
      <c r="Z90" s="38">
        <v>20402349</v>
      </c>
    </row>
    <row r="91" spans="1:26" s="40" customFormat="1" ht="13.5" x14ac:dyDescent="0.25">
      <c r="A91" s="43" t="s">
        <v>91</v>
      </c>
      <c r="B91" s="42">
        <v>321342</v>
      </c>
      <c r="C91" s="42">
        <v>314761</v>
      </c>
      <c r="D91" s="42">
        <v>2801</v>
      </c>
      <c r="E91" s="42">
        <v>2785</v>
      </c>
      <c r="F91" s="42">
        <v>11171</v>
      </c>
      <c r="G91" s="42">
        <v>10640</v>
      </c>
      <c r="H91" s="43">
        <v>0</v>
      </c>
      <c r="I91" s="43">
        <v>0</v>
      </c>
      <c r="J91" s="42">
        <v>680080</v>
      </c>
      <c r="K91" s="42">
        <v>382729</v>
      </c>
      <c r="L91" s="42">
        <v>444536</v>
      </c>
      <c r="M91" s="43">
        <v>0</v>
      </c>
      <c r="N91" s="43">
        <v>0</v>
      </c>
      <c r="O91" s="42">
        <v>827265</v>
      </c>
      <c r="P91" s="42">
        <v>9327144</v>
      </c>
      <c r="Q91" s="42">
        <v>9951187</v>
      </c>
      <c r="R91" s="42">
        <v>451323</v>
      </c>
      <c r="S91" s="42">
        <v>673359</v>
      </c>
      <c r="T91" s="42">
        <v>20403013</v>
      </c>
      <c r="U91" s="42">
        <v>1125436</v>
      </c>
      <c r="V91" s="42">
        <v>685896</v>
      </c>
      <c r="W91" s="43">
        <v>0</v>
      </c>
      <c r="X91" s="43">
        <v>0</v>
      </c>
      <c r="Y91" s="42">
        <v>1811332</v>
      </c>
      <c r="Z91" s="38">
        <v>23041610</v>
      </c>
    </row>
    <row r="92" spans="1:26" s="40" customFormat="1" ht="13.5" x14ac:dyDescent="0.25">
      <c r="A92" s="43" t="s">
        <v>92</v>
      </c>
      <c r="B92" s="42">
        <v>287430</v>
      </c>
      <c r="C92" s="42">
        <v>301401</v>
      </c>
      <c r="D92" s="42">
        <v>1647</v>
      </c>
      <c r="E92" s="42">
        <v>2008</v>
      </c>
      <c r="F92" s="42">
        <v>10494</v>
      </c>
      <c r="G92" s="42">
        <v>9615</v>
      </c>
      <c r="H92" s="43">
        <v>1</v>
      </c>
      <c r="I92" s="43">
        <v>5</v>
      </c>
      <c r="J92" s="42">
        <v>626572</v>
      </c>
      <c r="K92" s="42">
        <v>355061</v>
      </c>
      <c r="L92" s="42">
        <v>381443</v>
      </c>
      <c r="M92" s="43">
        <v>0</v>
      </c>
      <c r="N92" s="43">
        <v>0</v>
      </c>
      <c r="O92" s="42">
        <v>736504</v>
      </c>
      <c r="P92" s="42">
        <v>9158483</v>
      </c>
      <c r="Q92" s="42">
        <v>9003751</v>
      </c>
      <c r="R92" s="42">
        <v>424133</v>
      </c>
      <c r="S92" s="42">
        <v>594868</v>
      </c>
      <c r="T92" s="42">
        <v>19181235</v>
      </c>
      <c r="U92" s="42">
        <v>1090413</v>
      </c>
      <c r="V92" s="42">
        <v>659925</v>
      </c>
      <c r="W92" s="43">
        <v>0</v>
      </c>
      <c r="X92" s="43">
        <v>0</v>
      </c>
      <c r="Y92" s="42">
        <v>1750338</v>
      </c>
      <c r="Z92" s="38">
        <v>21668077</v>
      </c>
    </row>
    <row r="93" spans="1:26" s="40" customFormat="1" ht="13.5" x14ac:dyDescent="0.25">
      <c r="A93" s="43" t="s">
        <v>93</v>
      </c>
      <c r="B93" s="42">
        <v>273450</v>
      </c>
      <c r="C93" s="42">
        <v>274074</v>
      </c>
      <c r="D93" s="42">
        <v>926</v>
      </c>
      <c r="E93" s="42">
        <v>840</v>
      </c>
      <c r="F93" s="42">
        <v>9179</v>
      </c>
      <c r="G93" s="42">
        <v>8501</v>
      </c>
      <c r="H93" s="43">
        <v>4</v>
      </c>
      <c r="I93" s="43">
        <v>3</v>
      </c>
      <c r="J93" s="42">
        <v>577004</v>
      </c>
      <c r="K93" s="42">
        <v>340198</v>
      </c>
      <c r="L93" s="42">
        <v>366190</v>
      </c>
      <c r="M93" s="43">
        <v>0</v>
      </c>
      <c r="N93" s="43">
        <v>0</v>
      </c>
      <c r="O93" s="42">
        <v>706388</v>
      </c>
      <c r="P93" s="42">
        <v>9866758</v>
      </c>
      <c r="Q93" s="42">
        <v>8675206</v>
      </c>
      <c r="R93" s="42">
        <v>400578</v>
      </c>
      <c r="S93" s="42">
        <v>614101</v>
      </c>
      <c r="T93" s="42">
        <v>19556643</v>
      </c>
      <c r="U93" s="42">
        <v>1094861</v>
      </c>
      <c r="V93" s="42">
        <v>691019</v>
      </c>
      <c r="W93" s="43">
        <v>0</v>
      </c>
      <c r="X93" s="43">
        <v>0</v>
      </c>
      <c r="Y93" s="42">
        <v>1785880</v>
      </c>
      <c r="Z93" s="38">
        <v>22048911</v>
      </c>
    </row>
    <row r="94" spans="1:26" s="40" customFormat="1" ht="13.5" x14ac:dyDescent="0.25">
      <c r="A94" s="43" t="s">
        <v>94</v>
      </c>
      <c r="B94" s="42">
        <v>297314</v>
      </c>
      <c r="C94" s="42">
        <v>300932</v>
      </c>
      <c r="D94" s="42">
        <v>1030</v>
      </c>
      <c r="E94" s="42">
        <v>1160</v>
      </c>
      <c r="F94" s="42">
        <v>10114</v>
      </c>
      <c r="G94" s="42">
        <v>9092</v>
      </c>
      <c r="H94" s="42">
        <v>2</v>
      </c>
      <c r="I94" s="42">
        <v>6</v>
      </c>
      <c r="J94" s="42">
        <v>632341</v>
      </c>
      <c r="K94" s="42">
        <v>303252</v>
      </c>
      <c r="L94" s="42">
        <v>482160</v>
      </c>
      <c r="M94" s="42">
        <v>0</v>
      </c>
      <c r="N94" s="42">
        <v>0</v>
      </c>
      <c r="O94" s="42">
        <v>785412</v>
      </c>
      <c r="P94" s="42">
        <v>10220421</v>
      </c>
      <c r="Q94" s="42">
        <v>9896758</v>
      </c>
      <c r="R94" s="42">
        <v>405566</v>
      </c>
      <c r="S94" s="42">
        <v>625743</v>
      </c>
      <c r="T94" s="42">
        <v>21148488</v>
      </c>
      <c r="U94" s="42">
        <v>1404382</v>
      </c>
      <c r="V94" s="42">
        <v>670305</v>
      </c>
      <c r="W94" s="42">
        <v>0</v>
      </c>
      <c r="X94" s="42">
        <v>0</v>
      </c>
      <c r="Y94" s="42">
        <v>2074687</v>
      </c>
      <c r="Z94" s="42">
        <v>24008587</v>
      </c>
    </row>
    <row r="95" spans="1:26" s="40" customFormat="1" ht="13.5" x14ac:dyDescent="0.25">
      <c r="A95" s="43" t="s">
        <v>95</v>
      </c>
      <c r="B95" s="42">
        <v>291432</v>
      </c>
      <c r="C95" s="42">
        <v>291635</v>
      </c>
      <c r="D95" s="42">
        <v>416</v>
      </c>
      <c r="E95" s="42">
        <v>401</v>
      </c>
      <c r="F95" s="42">
        <v>8282</v>
      </c>
      <c r="G95" s="42">
        <v>7487</v>
      </c>
      <c r="H95" s="42">
        <v>9</v>
      </c>
      <c r="I95" s="42">
        <v>6</v>
      </c>
      <c r="J95" s="42">
        <v>610231</v>
      </c>
      <c r="K95" s="44">
        <v>354418</v>
      </c>
      <c r="L95" s="44">
        <v>523838</v>
      </c>
      <c r="M95" s="44">
        <v>0</v>
      </c>
      <c r="N95" s="44">
        <v>0</v>
      </c>
      <c r="O95" s="44">
        <v>878256</v>
      </c>
      <c r="P95" s="44">
        <v>8597488</v>
      </c>
      <c r="Q95" s="44">
        <v>8430025</v>
      </c>
      <c r="R95" s="44">
        <v>442491</v>
      </c>
      <c r="S95" s="44">
        <v>564355</v>
      </c>
      <c r="T95" s="44">
        <v>18034359</v>
      </c>
      <c r="U95" s="45">
        <v>1109035</v>
      </c>
      <c r="V95" s="45">
        <v>604060</v>
      </c>
      <c r="W95" s="45">
        <v>0</v>
      </c>
      <c r="X95" s="45">
        <v>0</v>
      </c>
      <c r="Y95" s="44">
        <v>1713095</v>
      </c>
      <c r="Z95" s="44">
        <v>20625710</v>
      </c>
    </row>
    <row r="96" spans="1:26" s="40" customFormat="1" ht="13.5" x14ac:dyDescent="0.25">
      <c r="A96" s="43" t="s">
        <v>96</v>
      </c>
      <c r="B96" s="45">
        <v>296380</v>
      </c>
      <c r="C96" s="45">
        <v>280278</v>
      </c>
      <c r="D96" s="45">
        <v>695</v>
      </c>
      <c r="E96" s="45">
        <v>504</v>
      </c>
      <c r="F96" s="45">
        <v>8908</v>
      </c>
      <c r="G96" s="45">
        <v>8304</v>
      </c>
      <c r="H96" s="45">
        <v>6</v>
      </c>
      <c r="I96" s="45">
        <v>7</v>
      </c>
      <c r="J96" s="45">
        <v>605919</v>
      </c>
      <c r="K96" s="45">
        <v>302416</v>
      </c>
      <c r="L96" s="45">
        <v>719202</v>
      </c>
      <c r="M96" s="45">
        <v>0</v>
      </c>
      <c r="N96" s="45">
        <v>0</v>
      </c>
      <c r="O96" s="45">
        <v>1021618</v>
      </c>
      <c r="P96" s="45">
        <v>9128281</v>
      </c>
      <c r="Q96" s="45">
        <v>9160834</v>
      </c>
      <c r="R96" s="45">
        <v>416405</v>
      </c>
      <c r="S96" s="45">
        <v>573656</v>
      </c>
      <c r="T96" s="45">
        <v>19279176</v>
      </c>
      <c r="U96" s="45">
        <v>980988</v>
      </c>
      <c r="V96" s="45">
        <v>580297</v>
      </c>
      <c r="W96" s="45">
        <v>0</v>
      </c>
      <c r="X96" s="45">
        <v>0</v>
      </c>
      <c r="Y96" s="45">
        <v>1561285</v>
      </c>
      <c r="Z96" s="45">
        <v>21862079</v>
      </c>
    </row>
    <row r="97" spans="1:26" s="40" customFormat="1" ht="13.5" x14ac:dyDescent="0.25">
      <c r="A97" s="43" t="s">
        <v>97</v>
      </c>
      <c r="B97" s="42">
        <v>242843</v>
      </c>
      <c r="C97" s="42">
        <v>256132</v>
      </c>
      <c r="D97" s="43">
        <v>230</v>
      </c>
      <c r="E97" s="43">
        <v>270</v>
      </c>
      <c r="F97" s="42">
        <v>9297</v>
      </c>
      <c r="G97" s="42">
        <v>8222</v>
      </c>
      <c r="H97" s="43">
        <v>0</v>
      </c>
      <c r="I97" s="43">
        <v>8</v>
      </c>
      <c r="J97" s="42">
        <v>528720</v>
      </c>
      <c r="K97" s="42">
        <v>418914</v>
      </c>
      <c r="L97" s="42">
        <v>664182</v>
      </c>
      <c r="M97" s="42">
        <v>0</v>
      </c>
      <c r="N97" s="42">
        <v>0</v>
      </c>
      <c r="O97" s="42">
        <v>1083096</v>
      </c>
      <c r="P97" s="42">
        <v>9027882</v>
      </c>
      <c r="Q97" s="42">
        <v>7879880</v>
      </c>
      <c r="R97" s="42">
        <v>409781</v>
      </c>
      <c r="S97" s="42">
        <v>490235</v>
      </c>
      <c r="T97" s="42">
        <v>17807778</v>
      </c>
      <c r="U97" s="42">
        <v>1009303</v>
      </c>
      <c r="V97" s="42">
        <v>601229</v>
      </c>
      <c r="W97" s="43">
        <v>0</v>
      </c>
      <c r="X97" s="43">
        <v>0</v>
      </c>
      <c r="Y97" s="42">
        <v>1610532</v>
      </c>
      <c r="Z97" s="42">
        <v>20501406</v>
      </c>
    </row>
    <row r="98" spans="1:26" s="40" customFormat="1" ht="13.5" x14ac:dyDescent="0.25">
      <c r="A98" s="43" t="s">
        <v>98</v>
      </c>
      <c r="B98" s="42">
        <v>244312</v>
      </c>
      <c r="C98" s="42">
        <v>245921</v>
      </c>
      <c r="D98" s="43">
        <v>327</v>
      </c>
      <c r="E98" s="43">
        <v>815</v>
      </c>
      <c r="F98" s="42">
        <v>8847</v>
      </c>
      <c r="G98" s="42">
        <v>8016</v>
      </c>
      <c r="H98" s="43">
        <v>29</v>
      </c>
      <c r="I98" s="43">
        <v>39</v>
      </c>
      <c r="J98" s="42">
        <v>519544</v>
      </c>
      <c r="K98" s="42">
        <v>273317</v>
      </c>
      <c r="L98" s="42">
        <v>446633</v>
      </c>
      <c r="M98" s="42">
        <v>0</v>
      </c>
      <c r="N98" s="42">
        <v>0</v>
      </c>
      <c r="O98" s="42">
        <v>719950</v>
      </c>
      <c r="P98" s="42">
        <v>8698863</v>
      </c>
      <c r="Q98" s="42">
        <v>7705310</v>
      </c>
      <c r="R98" s="42">
        <v>417130</v>
      </c>
      <c r="S98" s="42">
        <v>482503</v>
      </c>
      <c r="T98" s="42">
        <v>17303806</v>
      </c>
      <c r="U98" s="42">
        <v>844676</v>
      </c>
      <c r="V98" s="42">
        <v>635453</v>
      </c>
      <c r="W98" s="43">
        <v>0</v>
      </c>
      <c r="X98" s="43">
        <v>0</v>
      </c>
      <c r="Y98" s="42">
        <v>1480129</v>
      </c>
      <c r="Z98" s="42">
        <v>19503885</v>
      </c>
    </row>
    <row r="99" spans="1:26" s="40" customFormat="1" ht="13.5" x14ac:dyDescent="0.25">
      <c r="A99" s="43" t="s">
        <v>99</v>
      </c>
      <c r="B99" s="42">
        <v>315454</v>
      </c>
      <c r="C99" s="42">
        <v>319389</v>
      </c>
      <c r="D99" s="43">
        <v>112</v>
      </c>
      <c r="E99" s="43">
        <v>113</v>
      </c>
      <c r="F99" s="42">
        <v>8929</v>
      </c>
      <c r="G99" s="42">
        <v>8315</v>
      </c>
      <c r="H99" s="43">
        <v>0</v>
      </c>
      <c r="I99" s="43">
        <v>72</v>
      </c>
      <c r="J99" s="42">
        <v>666805</v>
      </c>
      <c r="K99" s="42">
        <v>179561</v>
      </c>
      <c r="L99" s="42">
        <v>428066</v>
      </c>
      <c r="M99" s="42">
        <v>0</v>
      </c>
      <c r="N99" s="42">
        <v>0</v>
      </c>
      <c r="O99" s="42">
        <v>607627</v>
      </c>
      <c r="P99" s="42">
        <v>9741759</v>
      </c>
      <c r="Q99" s="42">
        <v>9149111</v>
      </c>
      <c r="R99" s="42">
        <v>495222</v>
      </c>
      <c r="S99" s="42">
        <v>605036</v>
      </c>
      <c r="T99" s="42">
        <v>19991128</v>
      </c>
      <c r="U99" s="42">
        <v>1034011</v>
      </c>
      <c r="V99" s="42">
        <v>733664</v>
      </c>
      <c r="W99" s="43">
        <v>0</v>
      </c>
      <c r="X99" s="43">
        <v>0</v>
      </c>
      <c r="Y99" s="42">
        <v>1767675</v>
      </c>
      <c r="Z99" s="42">
        <v>22366430</v>
      </c>
    </row>
    <row r="100" spans="1:26" s="40" customFormat="1" ht="13.5" x14ac:dyDescent="0.25">
      <c r="A100" s="43" t="s">
        <v>100</v>
      </c>
      <c r="B100" s="42">
        <v>299171</v>
      </c>
      <c r="C100" s="42">
        <v>292501</v>
      </c>
      <c r="D100" s="43">
        <v>0</v>
      </c>
      <c r="E100" s="43">
        <v>0</v>
      </c>
      <c r="F100" s="42">
        <v>9988</v>
      </c>
      <c r="G100" s="42">
        <v>9178</v>
      </c>
      <c r="H100" s="43">
        <v>0</v>
      </c>
      <c r="I100" s="43">
        <v>0</v>
      </c>
      <c r="J100" s="42">
        <v>622836</v>
      </c>
      <c r="K100" s="42">
        <v>182183</v>
      </c>
      <c r="L100" s="42">
        <v>406583</v>
      </c>
      <c r="M100" s="42">
        <v>0</v>
      </c>
      <c r="N100" s="42">
        <v>0</v>
      </c>
      <c r="O100" s="42">
        <v>588766</v>
      </c>
      <c r="P100" s="42">
        <v>9536221</v>
      </c>
      <c r="Q100" s="42">
        <v>8335415</v>
      </c>
      <c r="R100" s="42">
        <v>480599</v>
      </c>
      <c r="S100" s="42">
        <v>531783</v>
      </c>
      <c r="T100" s="42">
        <v>18884018</v>
      </c>
      <c r="U100" s="42">
        <v>1078437</v>
      </c>
      <c r="V100" s="42">
        <v>693732</v>
      </c>
      <c r="W100" s="43">
        <v>0</v>
      </c>
      <c r="X100" s="43">
        <v>0</v>
      </c>
      <c r="Y100" s="42">
        <v>1772169</v>
      </c>
      <c r="Z100" s="42">
        <v>21244953</v>
      </c>
    </row>
    <row r="101" spans="1:26" s="40" customFormat="1" ht="13.5" x14ac:dyDescent="0.25">
      <c r="A101" s="43" t="s">
        <v>101</v>
      </c>
      <c r="B101" s="42">
        <v>325219</v>
      </c>
      <c r="C101" s="42">
        <v>312405</v>
      </c>
      <c r="D101" s="43">
        <v>469</v>
      </c>
      <c r="E101" s="43">
        <v>162</v>
      </c>
      <c r="F101" s="42">
        <v>10934</v>
      </c>
      <c r="G101" s="42">
        <v>9662</v>
      </c>
      <c r="H101" s="43">
        <v>0</v>
      </c>
      <c r="I101" s="43">
        <v>0</v>
      </c>
      <c r="J101" s="42">
        <v>672030</v>
      </c>
      <c r="K101" s="42">
        <v>157765</v>
      </c>
      <c r="L101" s="42">
        <v>365486</v>
      </c>
      <c r="M101" s="42">
        <v>0</v>
      </c>
      <c r="N101" s="42">
        <v>0</v>
      </c>
      <c r="O101" s="42">
        <v>523251</v>
      </c>
      <c r="P101" s="42">
        <v>8579861</v>
      </c>
      <c r="Q101" s="42">
        <v>7762058</v>
      </c>
      <c r="R101" s="42">
        <v>438154</v>
      </c>
      <c r="S101" s="42">
        <v>546552</v>
      </c>
      <c r="T101" s="42">
        <v>17326625</v>
      </c>
      <c r="U101" s="42">
        <v>1162343</v>
      </c>
      <c r="V101" s="42">
        <v>663357</v>
      </c>
      <c r="W101" s="43">
        <v>0</v>
      </c>
      <c r="X101" s="43">
        <v>0</v>
      </c>
      <c r="Y101" s="42">
        <v>1825700</v>
      </c>
      <c r="Z101" s="42">
        <v>19675576</v>
      </c>
    </row>
    <row r="102" spans="1:26" s="40" customFormat="1" ht="13.5" x14ac:dyDescent="0.25">
      <c r="A102" s="43" t="s">
        <v>102</v>
      </c>
      <c r="B102" s="42">
        <v>334927</v>
      </c>
      <c r="C102" s="42">
        <v>326314</v>
      </c>
      <c r="D102" s="42">
        <v>2919</v>
      </c>
      <c r="E102" s="42">
        <v>2877</v>
      </c>
      <c r="F102" s="42">
        <v>11856</v>
      </c>
      <c r="G102" s="42">
        <v>12091</v>
      </c>
      <c r="H102" s="43">
        <v>0</v>
      </c>
      <c r="I102" s="43">
        <v>0</v>
      </c>
      <c r="J102" s="42">
        <v>703932</v>
      </c>
      <c r="K102" s="42">
        <v>156986</v>
      </c>
      <c r="L102" s="42">
        <v>340688</v>
      </c>
      <c r="M102" s="43">
        <v>0</v>
      </c>
      <c r="N102" s="43">
        <v>0</v>
      </c>
      <c r="O102" s="42">
        <v>497674</v>
      </c>
      <c r="P102" s="42">
        <v>9763080</v>
      </c>
      <c r="Q102" s="42">
        <v>8213444</v>
      </c>
      <c r="R102" s="42">
        <v>523606</v>
      </c>
      <c r="S102" s="42">
        <v>645538</v>
      </c>
      <c r="T102" s="42">
        <v>19145668</v>
      </c>
      <c r="U102" s="42">
        <v>1171356</v>
      </c>
      <c r="V102" s="42">
        <v>651575</v>
      </c>
      <c r="W102" s="43">
        <v>0</v>
      </c>
      <c r="X102" s="43">
        <v>0</v>
      </c>
      <c r="Y102" s="42">
        <v>1822931</v>
      </c>
      <c r="Z102" s="38">
        <v>21466273</v>
      </c>
    </row>
    <row r="103" spans="1:26" s="40" customFormat="1" ht="13.5" x14ac:dyDescent="0.25">
      <c r="A103" s="43" t="s">
        <v>103</v>
      </c>
      <c r="B103" s="42">
        <v>337405</v>
      </c>
      <c r="C103" s="42">
        <v>337876</v>
      </c>
      <c r="D103" s="42">
        <v>2689</v>
      </c>
      <c r="E103" s="42">
        <v>2708</v>
      </c>
      <c r="F103" s="42">
        <v>12461</v>
      </c>
      <c r="G103" s="42">
        <v>11214</v>
      </c>
      <c r="H103" s="43">
        <v>0</v>
      </c>
      <c r="I103" s="43">
        <v>0</v>
      </c>
      <c r="J103" s="42">
        <v>721152</v>
      </c>
      <c r="K103" s="42">
        <v>147757</v>
      </c>
      <c r="L103" s="42">
        <v>363918</v>
      </c>
      <c r="M103" s="43">
        <v>0</v>
      </c>
      <c r="N103" s="43">
        <v>0</v>
      </c>
      <c r="O103" s="42">
        <v>511675</v>
      </c>
      <c r="P103" s="42">
        <v>9255498</v>
      </c>
      <c r="Q103" s="42">
        <v>7830840</v>
      </c>
      <c r="R103" s="42">
        <v>432436</v>
      </c>
      <c r="S103" s="42">
        <v>753551</v>
      </c>
      <c r="T103" s="42">
        <v>18272325</v>
      </c>
      <c r="U103" s="42">
        <v>959714</v>
      </c>
      <c r="V103" s="42">
        <v>700275</v>
      </c>
      <c r="W103" s="43">
        <v>0</v>
      </c>
      <c r="X103" s="43">
        <v>0</v>
      </c>
      <c r="Y103" s="42">
        <v>1659989</v>
      </c>
      <c r="Z103" s="38">
        <v>20443989</v>
      </c>
    </row>
    <row r="104" spans="1:26" s="40" customFormat="1" ht="13.5" x14ac:dyDescent="0.25">
      <c r="A104" s="43" t="s">
        <v>104</v>
      </c>
      <c r="B104" s="42">
        <v>306490</v>
      </c>
      <c r="C104" s="42">
        <v>324059</v>
      </c>
      <c r="D104" s="42">
        <v>1160</v>
      </c>
      <c r="E104" s="42">
        <v>1648</v>
      </c>
      <c r="F104" s="42">
        <v>10948</v>
      </c>
      <c r="G104" s="42">
        <v>9884</v>
      </c>
      <c r="H104" s="43">
        <v>0</v>
      </c>
      <c r="I104" s="43">
        <v>0</v>
      </c>
      <c r="J104" s="42">
        <v>668300</v>
      </c>
      <c r="K104" s="42">
        <v>141657</v>
      </c>
      <c r="L104" s="42">
        <v>330508</v>
      </c>
      <c r="M104" s="43">
        <v>0</v>
      </c>
      <c r="N104" s="43">
        <v>0</v>
      </c>
      <c r="O104" s="42">
        <v>472165</v>
      </c>
      <c r="P104" s="42">
        <v>9155133</v>
      </c>
      <c r="Q104" s="42">
        <v>8284298</v>
      </c>
      <c r="R104" s="42">
        <v>474040</v>
      </c>
      <c r="S104" s="42">
        <v>537592</v>
      </c>
      <c r="T104" s="42">
        <v>18451063</v>
      </c>
      <c r="U104" s="42">
        <v>1017065</v>
      </c>
      <c r="V104" s="42">
        <v>742831</v>
      </c>
      <c r="W104" s="43">
        <v>0</v>
      </c>
      <c r="X104" s="43">
        <v>0</v>
      </c>
      <c r="Y104" s="42">
        <v>1759896</v>
      </c>
      <c r="Z104" s="38">
        <v>20683124</v>
      </c>
    </row>
    <row r="105" spans="1:26" s="40" customFormat="1" ht="13.5" x14ac:dyDescent="0.25">
      <c r="A105" s="43" t="s">
        <v>105</v>
      </c>
      <c r="B105" s="42">
        <v>295219</v>
      </c>
      <c r="C105" s="42">
        <v>296703</v>
      </c>
      <c r="D105" s="42">
        <v>0</v>
      </c>
      <c r="E105" s="42">
        <v>0</v>
      </c>
      <c r="F105" s="42">
        <v>8988</v>
      </c>
      <c r="G105" s="42">
        <v>8475</v>
      </c>
      <c r="H105" s="43">
        <v>0</v>
      </c>
      <c r="I105" s="43">
        <v>0</v>
      </c>
      <c r="J105" s="42">
        <v>619954</v>
      </c>
      <c r="K105" s="42">
        <v>106225</v>
      </c>
      <c r="L105" s="42">
        <v>308489</v>
      </c>
      <c r="M105" s="43">
        <v>0</v>
      </c>
      <c r="N105" s="43">
        <v>0</v>
      </c>
      <c r="O105" s="42">
        <v>414714</v>
      </c>
      <c r="P105" s="42">
        <v>8276593</v>
      </c>
      <c r="Q105" s="42">
        <v>8006600</v>
      </c>
      <c r="R105" s="42">
        <v>599207</v>
      </c>
      <c r="S105" s="42">
        <v>240131</v>
      </c>
      <c r="T105" s="42">
        <v>17122531</v>
      </c>
      <c r="U105" s="42">
        <v>1203678</v>
      </c>
      <c r="V105" s="42">
        <v>780634</v>
      </c>
      <c r="W105" s="43">
        <v>0</v>
      </c>
      <c r="X105" s="43">
        <v>0</v>
      </c>
      <c r="Y105" s="42">
        <v>1984312</v>
      </c>
      <c r="Z105" s="38">
        <v>19521557</v>
      </c>
    </row>
    <row r="106" spans="1:26" s="40" customFormat="1" ht="13.5" x14ac:dyDescent="0.25">
      <c r="A106" s="43" t="s">
        <v>106</v>
      </c>
      <c r="B106" s="42">
        <v>317402</v>
      </c>
      <c r="C106" s="42">
        <v>320448</v>
      </c>
      <c r="D106" s="42">
        <v>0</v>
      </c>
      <c r="E106" s="42">
        <v>0</v>
      </c>
      <c r="F106" s="42">
        <v>9812</v>
      </c>
      <c r="G106" s="42">
        <v>9013</v>
      </c>
      <c r="H106" s="43">
        <v>0</v>
      </c>
      <c r="I106" s="43">
        <v>0</v>
      </c>
      <c r="J106" s="42">
        <v>669939</v>
      </c>
      <c r="K106" s="42">
        <v>126339</v>
      </c>
      <c r="L106" s="42">
        <v>351422</v>
      </c>
      <c r="M106" s="43">
        <v>0</v>
      </c>
      <c r="N106" s="43">
        <v>0</v>
      </c>
      <c r="O106" s="42">
        <v>477761</v>
      </c>
      <c r="P106" s="42">
        <v>8619061</v>
      </c>
      <c r="Q106" s="42">
        <v>7869181</v>
      </c>
      <c r="R106" s="42">
        <v>538117</v>
      </c>
      <c r="S106" s="42">
        <v>0</v>
      </c>
      <c r="T106" s="42">
        <v>17026359</v>
      </c>
      <c r="U106" s="42">
        <v>1329819</v>
      </c>
      <c r="V106" s="42">
        <v>827176</v>
      </c>
      <c r="W106" s="43">
        <v>0</v>
      </c>
      <c r="X106" s="43">
        <v>0</v>
      </c>
      <c r="Y106" s="42">
        <v>2156995</v>
      </c>
      <c r="Z106" s="38">
        <v>19661115</v>
      </c>
    </row>
    <row r="107" spans="1:26" s="40" customFormat="1" ht="13.5" x14ac:dyDescent="0.25">
      <c r="A107" s="43" t="s">
        <v>107</v>
      </c>
      <c r="B107" s="42">
        <v>313759</v>
      </c>
      <c r="C107" s="42">
        <v>315166</v>
      </c>
      <c r="D107" s="42">
        <v>0</v>
      </c>
      <c r="E107" s="42">
        <v>0</v>
      </c>
      <c r="F107" s="42">
        <v>8919</v>
      </c>
      <c r="G107" s="42">
        <v>8083</v>
      </c>
      <c r="H107" s="43">
        <v>0</v>
      </c>
      <c r="I107" s="43">
        <v>0</v>
      </c>
      <c r="J107" s="42">
        <v>658425</v>
      </c>
      <c r="K107" s="42">
        <v>241232</v>
      </c>
      <c r="L107" s="42">
        <v>426565</v>
      </c>
      <c r="M107" s="43">
        <v>0</v>
      </c>
      <c r="N107" s="43">
        <v>0</v>
      </c>
      <c r="O107" s="42">
        <v>667797</v>
      </c>
      <c r="P107" s="42">
        <v>8033429</v>
      </c>
      <c r="Q107" s="42">
        <v>7492082</v>
      </c>
      <c r="R107" s="42">
        <v>466060</v>
      </c>
      <c r="S107" s="42">
        <v>0</v>
      </c>
      <c r="T107" s="42">
        <v>15991571</v>
      </c>
      <c r="U107" s="42">
        <v>1050511</v>
      </c>
      <c r="V107" s="42">
        <v>778225</v>
      </c>
      <c r="W107" s="43">
        <v>0</v>
      </c>
      <c r="X107" s="43">
        <v>0</v>
      </c>
      <c r="Y107" s="42">
        <v>1828736</v>
      </c>
      <c r="Z107" s="38">
        <v>18488104</v>
      </c>
    </row>
    <row r="108" spans="1:26" s="40" customFormat="1" ht="13.5" x14ac:dyDescent="0.25">
      <c r="A108" s="43" t="s">
        <v>108</v>
      </c>
      <c r="B108" s="42">
        <v>304698</v>
      </c>
      <c r="C108" s="42">
        <v>294973</v>
      </c>
      <c r="D108" s="42">
        <v>0</v>
      </c>
      <c r="E108" s="42">
        <v>0</v>
      </c>
      <c r="F108" s="42">
        <v>8432</v>
      </c>
      <c r="G108" s="42">
        <v>8056</v>
      </c>
      <c r="H108" s="43">
        <v>0</v>
      </c>
      <c r="I108" s="43">
        <v>0</v>
      </c>
      <c r="J108" s="42">
        <v>629602</v>
      </c>
      <c r="K108" s="42">
        <v>193020</v>
      </c>
      <c r="L108" s="42">
        <v>424004</v>
      </c>
      <c r="M108" s="43">
        <v>0</v>
      </c>
      <c r="N108" s="43">
        <v>0</v>
      </c>
      <c r="O108" s="42">
        <v>617024</v>
      </c>
      <c r="P108" s="42">
        <v>7680345</v>
      </c>
      <c r="Q108" s="42">
        <v>7937295</v>
      </c>
      <c r="R108" s="42">
        <v>329175</v>
      </c>
      <c r="S108" s="42">
        <v>0</v>
      </c>
      <c r="T108" s="42">
        <v>15946815</v>
      </c>
      <c r="U108" s="42">
        <v>859267</v>
      </c>
      <c r="V108" s="42">
        <v>823743</v>
      </c>
      <c r="W108" s="43">
        <v>0</v>
      </c>
      <c r="X108" s="43">
        <v>0</v>
      </c>
      <c r="Y108" s="42">
        <v>1683010</v>
      </c>
      <c r="Z108" s="38">
        <v>18246849</v>
      </c>
    </row>
    <row r="109" spans="1:26" s="40" customFormat="1" ht="13.5" x14ac:dyDescent="0.25">
      <c r="A109" s="43" t="s">
        <v>109</v>
      </c>
      <c r="B109" s="42">
        <v>272438</v>
      </c>
      <c r="C109" s="42">
        <v>283082</v>
      </c>
      <c r="D109" s="42">
        <v>158</v>
      </c>
      <c r="E109" s="42">
        <v>0</v>
      </c>
      <c r="F109" s="42">
        <v>8933</v>
      </c>
      <c r="G109" s="42">
        <v>8114</v>
      </c>
      <c r="H109" s="43">
        <v>0</v>
      </c>
      <c r="I109" s="43">
        <v>0</v>
      </c>
      <c r="J109" s="42">
        <v>584599</v>
      </c>
      <c r="K109" s="42">
        <v>335627</v>
      </c>
      <c r="L109" s="42">
        <v>517930</v>
      </c>
      <c r="M109" s="43">
        <v>0</v>
      </c>
      <c r="N109" s="43">
        <v>0</v>
      </c>
      <c r="O109" s="42">
        <v>853557</v>
      </c>
      <c r="P109" s="42">
        <v>7639811</v>
      </c>
      <c r="Q109" s="42">
        <v>7267098</v>
      </c>
      <c r="R109" s="42">
        <v>360410</v>
      </c>
      <c r="S109" s="42">
        <v>0</v>
      </c>
      <c r="T109" s="42">
        <v>15267319</v>
      </c>
      <c r="U109" s="42">
        <v>852362</v>
      </c>
      <c r="V109" s="42">
        <v>780799</v>
      </c>
      <c r="W109" s="43">
        <v>0</v>
      </c>
      <c r="X109" s="43">
        <v>0</v>
      </c>
      <c r="Y109" s="42">
        <v>1633161</v>
      </c>
      <c r="Z109" s="38">
        <v>17754037</v>
      </c>
    </row>
    <row r="110" spans="1:26" s="40" customFormat="1" ht="13.5" x14ac:dyDescent="0.25">
      <c r="A110" s="43" t="s">
        <v>110</v>
      </c>
      <c r="B110" s="42">
        <v>273827</v>
      </c>
      <c r="C110" s="42">
        <v>274117</v>
      </c>
      <c r="D110" s="42">
        <v>0</v>
      </c>
      <c r="E110" s="42">
        <v>0</v>
      </c>
      <c r="F110" s="42">
        <v>8541</v>
      </c>
      <c r="G110" s="42">
        <v>7855</v>
      </c>
      <c r="H110" s="43">
        <v>0</v>
      </c>
      <c r="I110" s="43">
        <v>0</v>
      </c>
      <c r="J110" s="42">
        <v>576736</v>
      </c>
      <c r="K110" s="42">
        <v>227519</v>
      </c>
      <c r="L110" s="42">
        <v>431535</v>
      </c>
      <c r="M110" s="43">
        <v>0</v>
      </c>
      <c r="N110" s="43">
        <v>0</v>
      </c>
      <c r="O110" s="42">
        <v>659054</v>
      </c>
      <c r="P110" s="42">
        <v>7892425</v>
      </c>
      <c r="Q110" s="42">
        <v>6906473</v>
      </c>
      <c r="R110" s="42">
        <v>343171</v>
      </c>
      <c r="S110" s="42">
        <v>0</v>
      </c>
      <c r="T110" s="42">
        <v>15142069</v>
      </c>
      <c r="U110" s="42">
        <v>948338</v>
      </c>
      <c r="V110" s="42">
        <v>741499</v>
      </c>
      <c r="W110" s="43">
        <v>0</v>
      </c>
      <c r="X110" s="43">
        <v>0</v>
      </c>
      <c r="Y110" s="42">
        <v>1689837</v>
      </c>
      <c r="Z110" s="38">
        <v>17490960</v>
      </c>
    </row>
    <row r="111" spans="1:26" s="40" customFormat="1" ht="13.5" x14ac:dyDescent="0.25">
      <c r="A111" s="43" t="s">
        <v>111</v>
      </c>
      <c r="B111" s="42">
        <v>347810</v>
      </c>
      <c r="C111" s="42">
        <v>363626</v>
      </c>
      <c r="D111" s="42">
        <v>0</v>
      </c>
      <c r="E111" s="42">
        <v>0</v>
      </c>
      <c r="F111" s="42">
        <v>8230</v>
      </c>
      <c r="G111" s="42">
        <v>7796</v>
      </c>
      <c r="H111" s="43">
        <v>0</v>
      </c>
      <c r="I111" s="43">
        <v>0</v>
      </c>
      <c r="J111" s="42">
        <v>740685</v>
      </c>
      <c r="K111" s="42">
        <v>266296</v>
      </c>
      <c r="L111" s="42">
        <v>442216</v>
      </c>
      <c r="M111" s="43">
        <v>0</v>
      </c>
      <c r="N111" s="43">
        <v>0</v>
      </c>
      <c r="O111" s="42">
        <v>708512</v>
      </c>
      <c r="P111" s="42">
        <v>8784028</v>
      </c>
      <c r="Q111" s="42">
        <v>7729620</v>
      </c>
      <c r="R111" s="42">
        <v>406862</v>
      </c>
      <c r="S111" s="42">
        <v>0</v>
      </c>
      <c r="T111" s="42">
        <v>16920510</v>
      </c>
      <c r="U111" s="42">
        <v>1053935</v>
      </c>
      <c r="V111" s="42">
        <v>845555</v>
      </c>
      <c r="W111" s="43">
        <v>0</v>
      </c>
      <c r="X111" s="43">
        <v>0</v>
      </c>
      <c r="Y111" s="42">
        <v>1899490</v>
      </c>
      <c r="Z111" s="38">
        <v>19528512</v>
      </c>
    </row>
    <row r="112" spans="1:26" s="40" customFormat="1" ht="13.5" x14ac:dyDescent="0.25">
      <c r="A112" s="43" t="s">
        <v>112</v>
      </c>
      <c r="B112" s="42">
        <v>325251</v>
      </c>
      <c r="C112" s="42">
        <v>318785</v>
      </c>
      <c r="D112" s="42">
        <v>0</v>
      </c>
      <c r="E112" s="42">
        <v>0</v>
      </c>
      <c r="F112" s="42">
        <v>8836</v>
      </c>
      <c r="G112" s="42">
        <v>8205</v>
      </c>
      <c r="H112" s="43">
        <v>0</v>
      </c>
      <c r="I112" s="43">
        <v>0</v>
      </c>
      <c r="J112" s="42">
        <v>675874</v>
      </c>
      <c r="K112" s="42">
        <v>182883</v>
      </c>
      <c r="L112" s="42">
        <v>395354</v>
      </c>
      <c r="M112" s="43">
        <v>0</v>
      </c>
      <c r="N112" s="43">
        <v>0</v>
      </c>
      <c r="O112" s="42">
        <v>578237</v>
      </c>
      <c r="P112" s="42">
        <v>8427366</v>
      </c>
      <c r="Q112" s="42">
        <v>7728143</v>
      </c>
      <c r="R112" s="42">
        <v>337066</v>
      </c>
      <c r="S112" s="42">
        <v>0</v>
      </c>
      <c r="T112" s="42">
        <v>16492575</v>
      </c>
      <c r="U112" s="42">
        <v>982536</v>
      </c>
      <c r="V112" s="42">
        <v>844408</v>
      </c>
      <c r="W112" s="43">
        <v>0</v>
      </c>
      <c r="X112" s="43">
        <v>0</v>
      </c>
      <c r="Y112" s="42">
        <v>1826944</v>
      </c>
      <c r="Z112" s="38">
        <v>18897756</v>
      </c>
    </row>
    <row r="113" spans="1:28" s="40" customFormat="1" ht="13.5" x14ac:dyDescent="0.25">
      <c r="A113" s="43" t="s">
        <v>113</v>
      </c>
      <c r="B113" s="42">
        <v>360277</v>
      </c>
      <c r="C113" s="42">
        <v>343625</v>
      </c>
      <c r="D113" s="42">
        <v>566</v>
      </c>
      <c r="E113" s="42">
        <v>441</v>
      </c>
      <c r="F113" s="42">
        <v>9339</v>
      </c>
      <c r="G113" s="42">
        <v>8750</v>
      </c>
      <c r="H113" s="43">
        <v>0</v>
      </c>
      <c r="I113" s="43">
        <v>0</v>
      </c>
      <c r="J113" s="42">
        <v>736007</v>
      </c>
      <c r="K113" s="42">
        <v>223286</v>
      </c>
      <c r="L113" s="42">
        <v>385561</v>
      </c>
      <c r="M113" s="43">
        <v>0</v>
      </c>
      <c r="N113" s="43">
        <v>0</v>
      </c>
      <c r="O113" s="42">
        <v>608847</v>
      </c>
      <c r="P113" s="42">
        <v>8957964</v>
      </c>
      <c r="Q113" s="42">
        <v>7591036</v>
      </c>
      <c r="R113" s="42">
        <v>386976</v>
      </c>
      <c r="S113" s="42">
        <v>0</v>
      </c>
      <c r="T113" s="42">
        <v>16935976</v>
      </c>
      <c r="U113" s="42">
        <v>978796</v>
      </c>
      <c r="V113" s="42">
        <v>862908</v>
      </c>
      <c r="W113" s="43">
        <v>0</v>
      </c>
      <c r="X113" s="43">
        <v>0</v>
      </c>
      <c r="Y113" s="42">
        <v>1841704</v>
      </c>
      <c r="Z113" s="38">
        <v>19386527</v>
      </c>
    </row>
    <row r="114" spans="1:28" s="40" customFormat="1" ht="13.5" x14ac:dyDescent="0.25">
      <c r="A114" s="43" t="s">
        <v>114</v>
      </c>
      <c r="B114" s="42">
        <v>357001</v>
      </c>
      <c r="C114" s="42">
        <v>349443</v>
      </c>
      <c r="D114" s="42">
        <v>1075</v>
      </c>
      <c r="E114" s="42">
        <v>1075</v>
      </c>
      <c r="F114" s="42">
        <v>10441</v>
      </c>
      <c r="G114" s="42">
        <v>9651</v>
      </c>
      <c r="H114" s="43">
        <v>0</v>
      </c>
      <c r="I114" s="43">
        <v>0</v>
      </c>
      <c r="J114" s="42">
        <v>743459</v>
      </c>
      <c r="K114" s="42">
        <v>213426</v>
      </c>
      <c r="L114" s="42">
        <v>358384</v>
      </c>
      <c r="M114" s="43">
        <v>0</v>
      </c>
      <c r="N114" s="43">
        <v>0</v>
      </c>
      <c r="O114" s="42">
        <v>571810</v>
      </c>
      <c r="P114" s="42">
        <v>9117734</v>
      </c>
      <c r="Q114" s="42">
        <v>7751305</v>
      </c>
      <c r="R114" s="42">
        <v>340403</v>
      </c>
      <c r="S114" s="42">
        <v>0</v>
      </c>
      <c r="T114" s="42">
        <v>17209442</v>
      </c>
      <c r="U114" s="42">
        <v>1072593</v>
      </c>
      <c r="V114" s="42">
        <v>921091</v>
      </c>
      <c r="W114" s="43">
        <v>0</v>
      </c>
      <c r="X114" s="43">
        <v>0</v>
      </c>
      <c r="Y114" s="42">
        <v>1993684</v>
      </c>
      <c r="Z114" s="38">
        <v>19774936</v>
      </c>
    </row>
    <row r="115" spans="1:28" s="40" customFormat="1" ht="13.5" x14ac:dyDescent="0.25">
      <c r="A115" s="43" t="s">
        <v>115</v>
      </c>
      <c r="B115" s="42">
        <v>350578</v>
      </c>
      <c r="C115" s="42">
        <v>352287</v>
      </c>
      <c r="D115" s="42">
        <v>1020</v>
      </c>
      <c r="E115" s="42">
        <v>1020</v>
      </c>
      <c r="F115" s="42">
        <v>11325</v>
      </c>
      <c r="G115" s="42">
        <v>10117</v>
      </c>
      <c r="H115" s="43">
        <v>1</v>
      </c>
      <c r="I115" s="43">
        <v>1</v>
      </c>
      <c r="J115" s="42">
        <v>742779</v>
      </c>
      <c r="K115" s="42">
        <v>162460</v>
      </c>
      <c r="L115" s="42">
        <v>256451</v>
      </c>
      <c r="M115" s="43">
        <v>0</v>
      </c>
      <c r="N115" s="43">
        <v>0</v>
      </c>
      <c r="O115" s="42">
        <v>418911</v>
      </c>
      <c r="P115" s="42">
        <v>8119667</v>
      </c>
      <c r="Q115" s="42">
        <v>7148496</v>
      </c>
      <c r="R115" s="42">
        <v>264482</v>
      </c>
      <c r="S115" s="42">
        <v>0</v>
      </c>
      <c r="T115" s="42">
        <v>15532645</v>
      </c>
      <c r="U115" s="42">
        <v>1211605</v>
      </c>
      <c r="V115" s="42">
        <v>790285</v>
      </c>
      <c r="W115" s="43">
        <v>0</v>
      </c>
      <c r="X115" s="43">
        <v>0</v>
      </c>
      <c r="Y115" s="42">
        <v>2001890</v>
      </c>
      <c r="Z115" s="38">
        <v>17953446</v>
      </c>
    </row>
    <row r="116" spans="1:28" s="40" customFormat="1" ht="13.5" x14ac:dyDescent="0.25">
      <c r="A116" s="43" t="s">
        <v>116</v>
      </c>
      <c r="B116" s="42">
        <v>323119</v>
      </c>
      <c r="C116" s="42">
        <v>339947</v>
      </c>
      <c r="D116" s="42">
        <v>409</v>
      </c>
      <c r="E116" s="42">
        <v>409</v>
      </c>
      <c r="F116" s="42">
        <v>9778</v>
      </c>
      <c r="G116" s="42">
        <v>8978</v>
      </c>
      <c r="H116" s="43">
        <v>0</v>
      </c>
      <c r="I116" s="43">
        <v>0</v>
      </c>
      <c r="J116" s="42">
        <v>697538</v>
      </c>
      <c r="K116" s="42">
        <v>130122</v>
      </c>
      <c r="L116" s="42">
        <v>247704</v>
      </c>
      <c r="M116" s="43">
        <v>0</v>
      </c>
      <c r="N116" s="43">
        <v>0</v>
      </c>
      <c r="O116" s="42">
        <v>377826</v>
      </c>
      <c r="P116" s="42">
        <v>9362777</v>
      </c>
      <c r="Q116" s="42">
        <v>8109665</v>
      </c>
      <c r="R116" s="42">
        <v>350512</v>
      </c>
      <c r="S116" s="42">
        <v>0</v>
      </c>
      <c r="T116" s="42">
        <v>17822954</v>
      </c>
      <c r="U116" s="42">
        <v>1423999</v>
      </c>
      <c r="V116" s="42">
        <v>906342</v>
      </c>
      <c r="W116" s="43">
        <v>0</v>
      </c>
      <c r="X116" s="43">
        <v>0</v>
      </c>
      <c r="Y116" s="42">
        <v>2330341</v>
      </c>
      <c r="Z116" s="38">
        <v>20531121</v>
      </c>
    </row>
    <row r="117" spans="1:28" s="40" customFormat="1" ht="13.5" x14ac:dyDescent="0.25">
      <c r="A117" s="43" t="s">
        <v>117</v>
      </c>
      <c r="B117" s="42">
        <v>319189</v>
      </c>
      <c r="C117" s="42">
        <v>323049</v>
      </c>
      <c r="D117" s="42">
        <v>0</v>
      </c>
      <c r="E117" s="42">
        <v>0</v>
      </c>
      <c r="F117" s="42">
        <v>8145</v>
      </c>
      <c r="G117" s="42">
        <v>8024</v>
      </c>
      <c r="H117" s="43">
        <v>0</v>
      </c>
      <c r="I117" s="43">
        <v>0</v>
      </c>
      <c r="J117" s="42">
        <v>668301</v>
      </c>
      <c r="K117" s="42">
        <v>187667</v>
      </c>
      <c r="L117" s="42">
        <v>254303</v>
      </c>
      <c r="M117" s="43">
        <v>0</v>
      </c>
      <c r="N117" s="43">
        <v>0</v>
      </c>
      <c r="O117" s="42">
        <v>441970</v>
      </c>
      <c r="P117" s="42">
        <v>8603532</v>
      </c>
      <c r="Q117" s="42">
        <v>7571619</v>
      </c>
      <c r="R117" s="42">
        <v>318282</v>
      </c>
      <c r="S117" s="42">
        <v>0</v>
      </c>
      <c r="T117" s="42">
        <v>16493433</v>
      </c>
      <c r="U117" s="42">
        <v>1438940</v>
      </c>
      <c r="V117" s="42">
        <v>740620</v>
      </c>
      <c r="W117" s="43">
        <v>0</v>
      </c>
      <c r="X117" s="43">
        <v>0</v>
      </c>
      <c r="Y117" s="42">
        <v>2179560</v>
      </c>
      <c r="Z117" s="38">
        <v>19114963</v>
      </c>
    </row>
    <row r="118" spans="1:28" s="40" customFormat="1" ht="13.5" x14ac:dyDescent="0.25">
      <c r="A118" s="43" t="s">
        <v>118</v>
      </c>
      <c r="B118" s="42">
        <v>336988</v>
      </c>
      <c r="C118" s="42">
        <v>340672</v>
      </c>
      <c r="D118" s="42">
        <v>0</v>
      </c>
      <c r="E118" s="42">
        <v>0</v>
      </c>
      <c r="F118" s="42">
        <v>9089</v>
      </c>
      <c r="G118" s="42">
        <v>8593</v>
      </c>
      <c r="H118" s="43">
        <v>0</v>
      </c>
      <c r="I118" s="43">
        <v>0</v>
      </c>
      <c r="J118" s="42">
        <v>708722</v>
      </c>
      <c r="K118" s="42">
        <v>189622</v>
      </c>
      <c r="L118" s="42">
        <v>293896</v>
      </c>
      <c r="M118" s="43">
        <v>0</v>
      </c>
      <c r="N118" s="43">
        <v>0</v>
      </c>
      <c r="O118" s="42">
        <v>483518</v>
      </c>
      <c r="P118" s="42">
        <v>8770526</v>
      </c>
      <c r="Q118" s="42">
        <v>7621010</v>
      </c>
      <c r="R118" s="42">
        <v>346586</v>
      </c>
      <c r="S118" s="42">
        <v>0</v>
      </c>
      <c r="T118" s="42">
        <v>16738122</v>
      </c>
      <c r="U118" s="42">
        <v>1525620</v>
      </c>
      <c r="V118" s="42">
        <v>879383</v>
      </c>
      <c r="W118" s="43">
        <v>0</v>
      </c>
      <c r="X118" s="43">
        <v>0</v>
      </c>
      <c r="Y118" s="42">
        <v>2405003</v>
      </c>
      <c r="Z118" s="38">
        <v>19626643</v>
      </c>
    </row>
    <row r="119" spans="1:28" s="40" customFormat="1" ht="13.5" x14ac:dyDescent="0.25">
      <c r="A119" s="43" t="s">
        <v>119</v>
      </c>
      <c r="B119" s="42">
        <v>334445</v>
      </c>
      <c r="C119" s="42">
        <v>335455</v>
      </c>
      <c r="D119" s="42">
        <v>0</v>
      </c>
      <c r="E119" s="42">
        <v>0</v>
      </c>
      <c r="F119" s="42">
        <v>7803</v>
      </c>
      <c r="G119" s="42">
        <v>7622</v>
      </c>
      <c r="H119" s="43">
        <v>0</v>
      </c>
      <c r="I119" s="43">
        <v>0</v>
      </c>
      <c r="J119" s="42">
        <v>699526</v>
      </c>
      <c r="K119" s="42">
        <v>177906</v>
      </c>
      <c r="L119" s="42">
        <v>282590</v>
      </c>
      <c r="M119" s="43">
        <v>0</v>
      </c>
      <c r="N119" s="43">
        <v>0</v>
      </c>
      <c r="O119" s="42">
        <v>460496</v>
      </c>
      <c r="P119" s="42">
        <v>8538238</v>
      </c>
      <c r="Q119" s="42">
        <v>7831555</v>
      </c>
      <c r="R119" s="42">
        <v>347595</v>
      </c>
      <c r="S119" s="42">
        <v>0</v>
      </c>
      <c r="T119" s="42">
        <v>16717388</v>
      </c>
      <c r="U119" s="42">
        <v>1381362</v>
      </c>
      <c r="V119" s="42">
        <v>816073</v>
      </c>
      <c r="W119" s="43">
        <v>0</v>
      </c>
      <c r="X119" s="43">
        <v>0</v>
      </c>
      <c r="Y119" s="42">
        <v>2197435</v>
      </c>
      <c r="Z119" s="38">
        <v>19375319</v>
      </c>
    </row>
    <row r="120" spans="1:28" s="40" customFormat="1" ht="13.5" x14ac:dyDescent="0.25">
      <c r="A120" s="43" t="s">
        <v>120</v>
      </c>
      <c r="B120" s="42">
        <v>333352</v>
      </c>
      <c r="C120" s="42">
        <v>320853</v>
      </c>
      <c r="D120" s="42">
        <v>833</v>
      </c>
      <c r="E120" s="42">
        <v>746</v>
      </c>
      <c r="F120" s="42">
        <v>7909</v>
      </c>
      <c r="G120" s="42">
        <v>7663</v>
      </c>
      <c r="H120" s="43">
        <v>0</v>
      </c>
      <c r="I120" s="43">
        <v>0</v>
      </c>
      <c r="J120" s="42">
        <v>687084</v>
      </c>
      <c r="K120" s="42">
        <v>137593</v>
      </c>
      <c r="L120" s="42">
        <v>223237</v>
      </c>
      <c r="M120" s="43">
        <v>40</v>
      </c>
      <c r="N120" s="43">
        <v>40</v>
      </c>
      <c r="O120" s="42">
        <v>360910</v>
      </c>
      <c r="P120" s="42">
        <v>8953653</v>
      </c>
      <c r="Q120" s="42">
        <v>8672987</v>
      </c>
      <c r="R120" s="42">
        <v>321217</v>
      </c>
      <c r="S120" s="42">
        <v>0</v>
      </c>
      <c r="T120" s="42">
        <v>17947857</v>
      </c>
      <c r="U120" s="42">
        <v>1207867</v>
      </c>
      <c r="V120" s="42">
        <v>799690</v>
      </c>
      <c r="W120" s="43">
        <v>0</v>
      </c>
      <c r="X120" s="43">
        <v>0</v>
      </c>
      <c r="Y120" s="42">
        <v>2007557</v>
      </c>
      <c r="Z120" s="38">
        <v>20316324</v>
      </c>
      <c r="AA120" s="41"/>
      <c r="AB120" s="41"/>
    </row>
    <row r="121" spans="1:28" s="40" customFormat="1" ht="13.5" x14ac:dyDescent="0.25">
      <c r="A121" s="43" t="s">
        <v>121</v>
      </c>
      <c r="B121" s="42">
        <v>277989</v>
      </c>
      <c r="C121" s="42">
        <v>288276</v>
      </c>
      <c r="D121" s="42">
        <v>836</v>
      </c>
      <c r="E121" s="42">
        <v>889</v>
      </c>
      <c r="F121" s="42">
        <v>8477</v>
      </c>
      <c r="G121" s="42">
        <v>7978</v>
      </c>
      <c r="H121" s="43">
        <v>0</v>
      </c>
      <c r="I121" s="43">
        <v>0</v>
      </c>
      <c r="J121" s="42">
        <v>599300</v>
      </c>
      <c r="K121" s="42">
        <v>144500</v>
      </c>
      <c r="L121" s="42">
        <v>301964</v>
      </c>
      <c r="M121" s="43">
        <v>15</v>
      </c>
      <c r="N121" s="43">
        <v>15</v>
      </c>
      <c r="O121" s="42">
        <v>446494</v>
      </c>
      <c r="P121" s="42">
        <v>7726830</v>
      </c>
      <c r="Q121" s="42">
        <v>7327344</v>
      </c>
      <c r="R121" s="42">
        <v>366606</v>
      </c>
      <c r="S121" s="42">
        <v>0</v>
      </c>
      <c r="T121" s="42">
        <v>15420780</v>
      </c>
      <c r="U121" s="42">
        <v>1276176</v>
      </c>
      <c r="V121" s="42">
        <v>789829</v>
      </c>
      <c r="W121" s="43">
        <v>0</v>
      </c>
      <c r="X121" s="43">
        <v>0</v>
      </c>
      <c r="Y121" s="42">
        <v>2066005</v>
      </c>
      <c r="Z121" s="38">
        <v>17933279</v>
      </c>
      <c r="AA121" s="41"/>
      <c r="AB121" s="41"/>
    </row>
    <row r="122" spans="1:28" s="40" customFormat="1" ht="13.5" x14ac:dyDescent="0.25">
      <c r="A122" s="43" t="s">
        <v>122</v>
      </c>
      <c r="B122" s="42">
        <v>289573</v>
      </c>
      <c r="C122" s="42">
        <v>291272</v>
      </c>
      <c r="D122" s="42">
        <v>459</v>
      </c>
      <c r="E122" s="42">
        <v>396</v>
      </c>
      <c r="F122" s="42">
        <v>8403</v>
      </c>
      <c r="G122" s="42">
        <v>7979</v>
      </c>
      <c r="H122" s="43">
        <v>0</v>
      </c>
      <c r="I122" s="43">
        <v>0</v>
      </c>
      <c r="J122" s="42">
        <v>610992</v>
      </c>
      <c r="K122" s="42">
        <v>180754</v>
      </c>
      <c r="L122" s="42">
        <v>358167</v>
      </c>
      <c r="M122" s="43">
        <v>0</v>
      </c>
      <c r="N122" s="43">
        <v>0</v>
      </c>
      <c r="O122" s="42">
        <v>538921</v>
      </c>
      <c r="P122" s="42">
        <v>6612892</v>
      </c>
      <c r="Q122" s="42">
        <v>6709325</v>
      </c>
      <c r="R122" s="42">
        <v>352846</v>
      </c>
      <c r="S122" s="42">
        <v>0</v>
      </c>
      <c r="T122" s="42">
        <v>13675063</v>
      </c>
      <c r="U122" s="42">
        <v>1095812</v>
      </c>
      <c r="V122" s="42">
        <v>662551</v>
      </c>
      <c r="W122" s="43">
        <v>0</v>
      </c>
      <c r="X122" s="43">
        <v>0</v>
      </c>
      <c r="Y122" s="42">
        <v>1758363</v>
      </c>
      <c r="Z122" s="38">
        <v>15972347</v>
      </c>
      <c r="AA122" s="41"/>
      <c r="AB122" s="41"/>
    </row>
    <row r="123" spans="1:28" s="40" customFormat="1" ht="13.5" x14ac:dyDescent="0.25">
      <c r="A123" s="43" t="s">
        <v>123</v>
      </c>
      <c r="B123" s="42">
        <v>361157</v>
      </c>
      <c r="C123" s="42">
        <v>370236</v>
      </c>
      <c r="D123" s="42">
        <v>831</v>
      </c>
      <c r="E123" s="42">
        <v>943</v>
      </c>
      <c r="F123" s="42">
        <v>8052</v>
      </c>
      <c r="G123" s="42">
        <v>7938</v>
      </c>
      <c r="H123" s="43">
        <v>0</v>
      </c>
      <c r="I123" s="43">
        <v>0</v>
      </c>
      <c r="J123" s="42">
        <v>767364</v>
      </c>
      <c r="K123" s="42">
        <v>136843</v>
      </c>
      <c r="L123" s="42">
        <v>341464</v>
      </c>
      <c r="M123" s="43">
        <v>0</v>
      </c>
      <c r="N123" s="43">
        <v>0</v>
      </c>
      <c r="O123" s="42">
        <v>478307</v>
      </c>
      <c r="P123" s="42">
        <v>5545272</v>
      </c>
      <c r="Q123" s="42">
        <v>4221215</v>
      </c>
      <c r="R123" s="42">
        <v>486656</v>
      </c>
      <c r="S123" s="42">
        <v>0</v>
      </c>
      <c r="T123" s="42">
        <v>10253143</v>
      </c>
      <c r="U123" s="42">
        <v>1349862</v>
      </c>
      <c r="V123" s="42">
        <v>814173</v>
      </c>
      <c r="W123" s="43">
        <v>0</v>
      </c>
      <c r="X123" s="43">
        <v>0</v>
      </c>
      <c r="Y123" s="42">
        <v>2164035</v>
      </c>
      <c r="Z123" s="38">
        <v>12895485</v>
      </c>
      <c r="AA123" s="41"/>
      <c r="AB123" s="41"/>
    </row>
    <row r="124" spans="1:28" s="40" customFormat="1" ht="13.5" x14ac:dyDescent="0.25">
      <c r="A124" s="43" t="s">
        <v>124</v>
      </c>
      <c r="B124" s="42">
        <v>347044</v>
      </c>
      <c r="C124" s="42">
        <v>339141</v>
      </c>
      <c r="D124" s="42">
        <v>699</v>
      </c>
      <c r="E124" s="42">
        <v>727</v>
      </c>
      <c r="F124" s="42">
        <v>9067</v>
      </c>
      <c r="G124" s="42">
        <v>8691</v>
      </c>
      <c r="H124" s="43">
        <v>0</v>
      </c>
      <c r="I124" s="43">
        <v>0</v>
      </c>
      <c r="J124" s="42">
        <v>725293</v>
      </c>
      <c r="K124" s="42">
        <v>137955</v>
      </c>
      <c r="L124" s="42">
        <v>336095</v>
      </c>
      <c r="M124" s="43">
        <v>0</v>
      </c>
      <c r="N124" s="43">
        <v>0</v>
      </c>
      <c r="O124" s="42">
        <v>474050</v>
      </c>
      <c r="P124" s="42">
        <v>7609942</v>
      </c>
      <c r="Q124" s="42">
        <v>6737359</v>
      </c>
      <c r="R124" s="42">
        <v>406943</v>
      </c>
      <c r="S124" s="42">
        <v>0</v>
      </c>
      <c r="T124" s="42">
        <v>14754244</v>
      </c>
      <c r="U124" s="42">
        <v>1162367</v>
      </c>
      <c r="V124" s="42">
        <v>743265</v>
      </c>
      <c r="W124" s="43">
        <v>0</v>
      </c>
      <c r="X124" s="43">
        <v>0</v>
      </c>
      <c r="Y124" s="42">
        <v>1905632</v>
      </c>
      <c r="Z124" s="38">
        <v>17133926</v>
      </c>
      <c r="AA124" s="41"/>
      <c r="AB124" s="41"/>
    </row>
    <row r="125" spans="1:28" s="40" customFormat="1" ht="13.5" x14ac:dyDescent="0.25">
      <c r="A125" s="43" t="s">
        <v>125</v>
      </c>
      <c r="B125" s="42">
        <v>379136</v>
      </c>
      <c r="C125" s="42">
        <v>364078</v>
      </c>
      <c r="D125" s="42">
        <v>925</v>
      </c>
      <c r="E125" s="42">
        <v>827</v>
      </c>
      <c r="F125" s="42">
        <v>9113</v>
      </c>
      <c r="G125" s="42">
        <v>8946</v>
      </c>
      <c r="H125" s="43">
        <v>0</v>
      </c>
      <c r="I125" s="43">
        <v>0</v>
      </c>
      <c r="J125" s="42">
        <v>781855</v>
      </c>
      <c r="K125" s="42">
        <v>137576</v>
      </c>
      <c r="L125" s="42">
        <v>226916</v>
      </c>
      <c r="M125" s="43">
        <v>0</v>
      </c>
      <c r="N125" s="43">
        <v>0</v>
      </c>
      <c r="O125" s="42">
        <v>364492</v>
      </c>
      <c r="P125" s="42">
        <v>8539045</v>
      </c>
      <c r="Q125" s="42">
        <v>7252003</v>
      </c>
      <c r="R125" s="42">
        <v>456113</v>
      </c>
      <c r="S125" s="42">
        <v>0</v>
      </c>
      <c r="T125" s="42">
        <v>16247161</v>
      </c>
      <c r="U125" s="42">
        <v>1212093</v>
      </c>
      <c r="V125" s="42">
        <v>712857</v>
      </c>
      <c r="W125" s="43">
        <v>0</v>
      </c>
      <c r="X125" s="43">
        <v>0</v>
      </c>
      <c r="Y125" s="42">
        <v>1924950</v>
      </c>
      <c r="Z125" s="38">
        <v>18536603</v>
      </c>
      <c r="AA125" s="41"/>
      <c r="AB125" s="41"/>
    </row>
    <row r="126" spans="1:28" s="40" customFormat="1" ht="13.5" x14ac:dyDescent="0.25">
      <c r="A126" s="43" t="s">
        <v>126</v>
      </c>
      <c r="B126" s="42">
        <v>378871</v>
      </c>
      <c r="C126" s="42">
        <v>373361</v>
      </c>
      <c r="D126" s="42">
        <v>925</v>
      </c>
      <c r="E126" s="42">
        <v>827</v>
      </c>
      <c r="F126" s="42">
        <v>11259</v>
      </c>
      <c r="G126" s="42">
        <v>12224</v>
      </c>
      <c r="H126" s="43">
        <v>896</v>
      </c>
      <c r="I126" s="43">
        <v>879</v>
      </c>
      <c r="J126" s="42">
        <v>801185</v>
      </c>
      <c r="K126" s="42">
        <v>42262</v>
      </c>
      <c r="L126" s="42">
        <v>64089</v>
      </c>
      <c r="M126" s="43">
        <v>0</v>
      </c>
      <c r="N126" s="43">
        <v>0</v>
      </c>
      <c r="O126" s="42">
        <v>106351</v>
      </c>
      <c r="P126" s="42">
        <v>8597808</v>
      </c>
      <c r="Q126" s="42">
        <v>7114983</v>
      </c>
      <c r="R126" s="42">
        <v>404284</v>
      </c>
      <c r="S126" s="42">
        <v>0</v>
      </c>
      <c r="T126" s="42">
        <v>16117075</v>
      </c>
      <c r="U126" s="42">
        <v>1367661</v>
      </c>
      <c r="V126" s="42">
        <v>742022</v>
      </c>
      <c r="W126" s="43">
        <v>0</v>
      </c>
      <c r="X126" s="43">
        <v>0</v>
      </c>
      <c r="Y126" s="42">
        <v>2109683</v>
      </c>
      <c r="Z126" s="38">
        <v>18333109</v>
      </c>
      <c r="AA126" s="41"/>
      <c r="AB126" s="41"/>
    </row>
    <row r="127" spans="1:28" s="40" customFormat="1" ht="13.5" x14ac:dyDescent="0.25">
      <c r="A127" s="43" t="s">
        <v>127</v>
      </c>
      <c r="B127" s="42">
        <v>383891</v>
      </c>
      <c r="C127" s="42">
        <v>387420</v>
      </c>
      <c r="D127" s="42">
        <v>2341</v>
      </c>
      <c r="E127" s="42">
        <v>2490</v>
      </c>
      <c r="F127" s="42">
        <v>19427</v>
      </c>
      <c r="G127" s="42">
        <v>12288</v>
      </c>
      <c r="H127" s="43">
        <v>0</v>
      </c>
      <c r="I127" s="43">
        <v>0</v>
      </c>
      <c r="J127" s="42">
        <v>832455</v>
      </c>
      <c r="K127" s="42">
        <v>82448</v>
      </c>
      <c r="L127" s="42">
        <v>94061</v>
      </c>
      <c r="M127" s="43">
        <v>0</v>
      </c>
      <c r="N127" s="43">
        <v>0</v>
      </c>
      <c r="O127" s="42">
        <v>176509</v>
      </c>
      <c r="P127" s="42">
        <v>7790041</v>
      </c>
      <c r="Q127" s="42">
        <v>6929268</v>
      </c>
      <c r="R127" s="42">
        <v>337345</v>
      </c>
      <c r="S127" s="42">
        <v>0</v>
      </c>
      <c r="T127" s="42">
        <v>15056654</v>
      </c>
      <c r="U127" s="42">
        <v>1262689</v>
      </c>
      <c r="V127" s="42">
        <v>676122</v>
      </c>
      <c r="W127" s="43">
        <v>0</v>
      </c>
      <c r="X127" s="43">
        <v>0</v>
      </c>
      <c r="Y127" s="42">
        <v>1938811</v>
      </c>
      <c r="Z127" s="38">
        <v>17171974</v>
      </c>
      <c r="AA127" s="41"/>
      <c r="AB127" s="41"/>
    </row>
    <row r="128" spans="1:28" s="40" customFormat="1" ht="13.5" x14ac:dyDescent="0.25">
      <c r="A128" s="43" t="s">
        <v>128</v>
      </c>
      <c r="B128" s="42">
        <v>375559</v>
      </c>
      <c r="C128" s="42">
        <v>392352</v>
      </c>
      <c r="D128" s="42">
        <v>1570</v>
      </c>
      <c r="E128" s="42">
        <v>1712</v>
      </c>
      <c r="F128" s="42">
        <v>11149</v>
      </c>
      <c r="G128" s="42">
        <v>10720</v>
      </c>
      <c r="H128" s="43">
        <v>0</v>
      </c>
      <c r="I128" s="43">
        <v>0</v>
      </c>
      <c r="J128" s="42">
        <v>814060</v>
      </c>
      <c r="K128" s="42">
        <v>110356</v>
      </c>
      <c r="L128" s="42">
        <v>102786</v>
      </c>
      <c r="M128" s="43">
        <v>0</v>
      </c>
      <c r="N128" s="43">
        <v>0</v>
      </c>
      <c r="O128" s="42">
        <v>213142</v>
      </c>
      <c r="P128" s="42">
        <v>8687036</v>
      </c>
      <c r="Q128" s="42">
        <v>7855915</v>
      </c>
      <c r="R128" s="42">
        <v>447391</v>
      </c>
      <c r="S128" s="43">
        <v>0</v>
      </c>
      <c r="T128" s="38">
        <v>16990342</v>
      </c>
      <c r="U128" s="42">
        <v>1056421</v>
      </c>
      <c r="V128" s="42">
        <v>729607</v>
      </c>
      <c r="W128" s="43">
        <v>0</v>
      </c>
      <c r="X128" s="43">
        <v>0</v>
      </c>
      <c r="Y128" s="42">
        <v>1786028</v>
      </c>
      <c r="Z128" s="38">
        <v>18989512</v>
      </c>
      <c r="AA128" s="41"/>
      <c r="AB128" s="41"/>
    </row>
    <row r="129" spans="1:28" s="40" customFormat="1" ht="13.5" x14ac:dyDescent="0.25">
      <c r="A129" s="43" t="s">
        <v>129</v>
      </c>
      <c r="B129" s="42">
        <v>334643</v>
      </c>
      <c r="C129" s="42">
        <v>335666</v>
      </c>
      <c r="D129" s="42">
        <v>749</v>
      </c>
      <c r="E129" s="42">
        <v>833</v>
      </c>
      <c r="F129" s="42">
        <v>9238</v>
      </c>
      <c r="G129" s="42">
        <v>9003</v>
      </c>
      <c r="H129" s="43">
        <v>0</v>
      </c>
      <c r="I129" s="43">
        <v>0</v>
      </c>
      <c r="J129" s="42">
        <v>704861</v>
      </c>
      <c r="K129" s="42">
        <v>146716</v>
      </c>
      <c r="L129" s="42">
        <v>298796</v>
      </c>
      <c r="M129" s="43">
        <v>0</v>
      </c>
      <c r="N129" s="43">
        <v>0</v>
      </c>
      <c r="O129" s="42">
        <v>445512</v>
      </c>
      <c r="P129" s="42">
        <v>8499271</v>
      </c>
      <c r="Q129" s="42">
        <v>7310475</v>
      </c>
      <c r="R129" s="42">
        <v>382443</v>
      </c>
      <c r="S129" s="43">
        <v>0</v>
      </c>
      <c r="T129" s="38">
        <v>16192189</v>
      </c>
      <c r="U129" s="42">
        <v>1095867</v>
      </c>
      <c r="V129" s="42">
        <v>708363</v>
      </c>
      <c r="W129" s="43">
        <v>0</v>
      </c>
      <c r="X129" s="43">
        <v>0</v>
      </c>
      <c r="Y129" s="42">
        <v>1804230</v>
      </c>
      <c r="Z129" s="38">
        <v>18441931</v>
      </c>
      <c r="AA129" s="41"/>
      <c r="AB129" s="41"/>
    </row>
    <row r="130" spans="1:28" s="40" customFormat="1" ht="13.5" x14ac:dyDescent="0.25">
      <c r="A130" s="43" t="s">
        <v>131</v>
      </c>
      <c r="B130" s="42">
        <v>366370</v>
      </c>
      <c r="C130" s="42">
        <v>369005</v>
      </c>
      <c r="D130" s="42">
        <v>980</v>
      </c>
      <c r="E130" s="42">
        <v>945</v>
      </c>
      <c r="F130" s="42">
        <v>9915</v>
      </c>
      <c r="G130" s="42">
        <v>11210</v>
      </c>
      <c r="H130" s="43">
        <v>0</v>
      </c>
      <c r="I130" s="43">
        <v>0</v>
      </c>
      <c r="J130" s="42">
        <v>775487</v>
      </c>
      <c r="K130" s="42">
        <v>177070</v>
      </c>
      <c r="L130" s="42">
        <v>309921</v>
      </c>
      <c r="M130" s="43">
        <v>0</v>
      </c>
      <c r="N130" s="43">
        <v>0</v>
      </c>
      <c r="O130" s="42">
        <v>486991</v>
      </c>
      <c r="P130" s="42">
        <v>9004655</v>
      </c>
      <c r="Q130" s="42">
        <v>7748152</v>
      </c>
      <c r="R130" s="42">
        <v>411919</v>
      </c>
      <c r="S130" s="43">
        <v>0</v>
      </c>
      <c r="T130" s="38">
        <v>17164726</v>
      </c>
      <c r="U130" s="42">
        <v>1376401</v>
      </c>
      <c r="V130" s="42">
        <v>753488</v>
      </c>
      <c r="W130" s="43">
        <v>0</v>
      </c>
      <c r="X130" s="43">
        <v>0</v>
      </c>
      <c r="Y130" s="42">
        <v>2129889</v>
      </c>
      <c r="Z130" s="38">
        <v>19781606</v>
      </c>
      <c r="AA130" s="41"/>
      <c r="AB130" s="41"/>
    </row>
    <row r="131" spans="1:28" s="40" customFormat="1" ht="13.5" x14ac:dyDescent="0.25">
      <c r="A131" s="43" t="s">
        <v>132</v>
      </c>
      <c r="B131" s="42">
        <v>358961</v>
      </c>
      <c r="C131" s="42">
        <v>359277</v>
      </c>
      <c r="D131" s="42">
        <v>1125</v>
      </c>
      <c r="E131" s="42">
        <v>1064</v>
      </c>
      <c r="F131" s="42">
        <v>9007</v>
      </c>
      <c r="G131" s="42">
        <v>8449</v>
      </c>
      <c r="H131" s="43">
        <v>0</v>
      </c>
      <c r="I131" s="43">
        <v>0</v>
      </c>
      <c r="J131" s="42">
        <v>752049</v>
      </c>
      <c r="K131" s="42">
        <v>188123</v>
      </c>
      <c r="L131" s="42">
        <v>272447</v>
      </c>
      <c r="M131" s="43">
        <v>0</v>
      </c>
      <c r="N131" s="43">
        <v>0</v>
      </c>
      <c r="O131" s="42">
        <v>460570</v>
      </c>
      <c r="P131" s="42">
        <v>8588689</v>
      </c>
      <c r="Q131" s="42">
        <v>7265681</v>
      </c>
      <c r="R131" s="42">
        <v>502214</v>
      </c>
      <c r="S131" s="43">
        <v>0</v>
      </c>
      <c r="T131" s="38">
        <v>16356584</v>
      </c>
      <c r="U131" s="42">
        <v>1007339</v>
      </c>
      <c r="V131" s="42">
        <v>716794</v>
      </c>
      <c r="W131" s="43">
        <v>0</v>
      </c>
      <c r="X131" s="43">
        <v>0</v>
      </c>
      <c r="Y131" s="42">
        <v>1724133</v>
      </c>
      <c r="Z131" s="38">
        <v>18541287</v>
      </c>
      <c r="AA131" s="41"/>
      <c r="AB131" s="41"/>
    </row>
    <row r="132" spans="1:28" s="40" customFormat="1" ht="13.5" x14ac:dyDescent="0.25">
      <c r="A132" s="43" t="s">
        <v>133</v>
      </c>
      <c r="B132" s="42">
        <v>349964</v>
      </c>
      <c r="C132" s="42">
        <v>334486</v>
      </c>
      <c r="D132" s="42">
        <v>1058</v>
      </c>
      <c r="E132" s="42">
        <v>1176</v>
      </c>
      <c r="F132" s="42">
        <v>6113</v>
      </c>
      <c r="G132" s="42">
        <v>9206</v>
      </c>
      <c r="H132" s="43">
        <v>0</v>
      </c>
      <c r="I132" s="43">
        <v>0</v>
      </c>
      <c r="J132" s="42">
        <v>720490</v>
      </c>
      <c r="K132" s="42">
        <v>125569</v>
      </c>
      <c r="L132" s="42">
        <v>121254</v>
      </c>
      <c r="M132" s="43">
        <v>0</v>
      </c>
      <c r="N132" s="43">
        <v>0</v>
      </c>
      <c r="O132" s="42">
        <v>246823</v>
      </c>
      <c r="P132" s="42">
        <v>7983698</v>
      </c>
      <c r="Q132" s="42">
        <v>6541822</v>
      </c>
      <c r="R132" s="42">
        <v>392617</v>
      </c>
      <c r="S132" s="43">
        <v>0</v>
      </c>
      <c r="T132" s="38">
        <v>14918137</v>
      </c>
      <c r="U132" s="42">
        <v>1159927</v>
      </c>
      <c r="V132" s="42">
        <v>729817</v>
      </c>
      <c r="W132" s="43">
        <v>0</v>
      </c>
      <c r="X132" s="43">
        <v>0</v>
      </c>
      <c r="Y132" s="42">
        <v>1889744</v>
      </c>
      <c r="Z132" s="38">
        <v>17054704</v>
      </c>
      <c r="AA132" s="41"/>
      <c r="AB132" s="41"/>
    </row>
    <row r="133" spans="1:28" s="40" customFormat="1" ht="13.5" x14ac:dyDescent="0.25">
      <c r="A133" s="43" t="s">
        <v>134</v>
      </c>
      <c r="B133" s="42">
        <v>304242</v>
      </c>
      <c r="C133" s="42">
        <v>315566</v>
      </c>
      <c r="D133" s="42">
        <v>919</v>
      </c>
      <c r="E133" s="42">
        <v>875</v>
      </c>
      <c r="F133" s="42">
        <v>9396</v>
      </c>
      <c r="G133" s="42">
        <v>8787</v>
      </c>
      <c r="H133" s="43">
        <v>0</v>
      </c>
      <c r="I133" s="43">
        <v>0</v>
      </c>
      <c r="J133" s="42">
        <v>657816</v>
      </c>
      <c r="K133" s="42">
        <v>184173</v>
      </c>
      <c r="L133" s="42">
        <v>306016</v>
      </c>
      <c r="M133" s="43">
        <v>0</v>
      </c>
      <c r="N133" s="43">
        <v>0</v>
      </c>
      <c r="O133" s="42">
        <v>490189</v>
      </c>
      <c r="P133" s="42">
        <v>8709866</v>
      </c>
      <c r="Q133" s="42">
        <v>7129138</v>
      </c>
      <c r="R133" s="42">
        <v>460355</v>
      </c>
      <c r="S133" s="43">
        <v>0</v>
      </c>
      <c r="T133" s="38">
        <v>16299359</v>
      </c>
      <c r="U133" s="42">
        <v>1182623</v>
      </c>
      <c r="V133" s="42">
        <v>801422</v>
      </c>
      <c r="W133" s="43">
        <v>0</v>
      </c>
      <c r="X133" s="43">
        <v>0</v>
      </c>
      <c r="Y133" s="42">
        <v>1984045</v>
      </c>
      <c r="Z133" s="38">
        <v>18773593</v>
      </c>
      <c r="AA133" s="41"/>
      <c r="AB133" s="41"/>
    </row>
    <row r="134" spans="1:28" s="40" customFormat="1" ht="13.5" x14ac:dyDescent="0.25">
      <c r="A134" s="43" t="s">
        <v>135</v>
      </c>
      <c r="B134" s="42">
        <v>306691</v>
      </c>
      <c r="C134" s="42">
        <v>311217</v>
      </c>
      <c r="D134" s="42">
        <v>792</v>
      </c>
      <c r="E134" s="42">
        <v>801</v>
      </c>
      <c r="F134" s="42">
        <v>9084</v>
      </c>
      <c r="G134" s="42">
        <v>8754</v>
      </c>
      <c r="H134" s="43">
        <v>0</v>
      </c>
      <c r="I134" s="43">
        <v>0</v>
      </c>
      <c r="J134" s="42">
        <v>654632</v>
      </c>
      <c r="K134" s="42">
        <v>184783</v>
      </c>
      <c r="L134" s="42">
        <v>305345</v>
      </c>
      <c r="M134" s="43">
        <v>0</v>
      </c>
      <c r="N134" s="43">
        <v>0</v>
      </c>
      <c r="O134" s="42">
        <v>490128</v>
      </c>
      <c r="P134" s="42">
        <v>7929833</v>
      </c>
      <c r="Q134" s="42">
        <v>6882401</v>
      </c>
      <c r="R134" s="42">
        <v>403935</v>
      </c>
      <c r="S134" s="43">
        <v>0</v>
      </c>
      <c r="T134" s="38">
        <v>15216169</v>
      </c>
      <c r="U134" s="42">
        <v>847482</v>
      </c>
      <c r="V134" s="42">
        <v>783491</v>
      </c>
      <c r="W134" s="43">
        <v>0</v>
      </c>
      <c r="X134" s="43">
        <v>0</v>
      </c>
      <c r="Y134" s="42">
        <v>1630973</v>
      </c>
      <c r="Z134" s="38">
        <v>17337270</v>
      </c>
      <c r="AA134" s="41"/>
      <c r="AB134" s="41"/>
    </row>
    <row r="135" spans="1:28" s="40" customFormat="1" ht="13.5" x14ac:dyDescent="0.25">
      <c r="A135" s="43" t="s">
        <v>136</v>
      </c>
      <c r="B135" s="42">
        <v>380122</v>
      </c>
      <c r="C135" s="42">
        <v>379150</v>
      </c>
      <c r="D135" s="42">
        <v>1137</v>
      </c>
      <c r="E135" s="42">
        <v>1052</v>
      </c>
      <c r="F135" s="42">
        <v>8939</v>
      </c>
      <c r="G135" s="42">
        <v>8871</v>
      </c>
      <c r="H135" s="43">
        <v>0</v>
      </c>
      <c r="I135" s="43">
        <v>0</v>
      </c>
      <c r="J135" s="42">
        <v>796373</v>
      </c>
      <c r="K135" s="42">
        <v>182493</v>
      </c>
      <c r="L135" s="42">
        <v>269660</v>
      </c>
      <c r="M135" s="43">
        <v>0</v>
      </c>
      <c r="N135" s="43">
        <v>0</v>
      </c>
      <c r="O135" s="42">
        <v>452153</v>
      </c>
      <c r="P135" s="42">
        <v>8188440</v>
      </c>
      <c r="Q135" s="42">
        <v>6628100</v>
      </c>
      <c r="R135" s="42">
        <v>350316</v>
      </c>
      <c r="S135" s="43">
        <v>0</v>
      </c>
      <c r="T135" s="38">
        <v>15166856</v>
      </c>
      <c r="U135" s="42">
        <v>983204</v>
      </c>
      <c r="V135" s="42">
        <v>742410</v>
      </c>
      <c r="W135" s="43">
        <v>0</v>
      </c>
      <c r="X135" s="43">
        <v>0</v>
      </c>
      <c r="Y135" s="42">
        <v>1725614</v>
      </c>
      <c r="Z135" s="38">
        <v>17344623</v>
      </c>
      <c r="AA135" s="41"/>
      <c r="AB135" s="41"/>
    </row>
    <row r="136" spans="1:28" s="40" customFormat="1" ht="13.5" x14ac:dyDescent="0.25">
      <c r="A136" s="43" t="s">
        <v>137</v>
      </c>
      <c r="B136" s="42">
        <v>359287</v>
      </c>
      <c r="C136" s="42">
        <v>355900</v>
      </c>
      <c r="D136" s="42">
        <v>455</v>
      </c>
      <c r="E136" s="42">
        <v>420</v>
      </c>
      <c r="F136" s="42">
        <v>8817</v>
      </c>
      <c r="G136" s="42">
        <v>8639</v>
      </c>
      <c r="H136" s="43">
        <v>0</v>
      </c>
      <c r="I136" s="43">
        <v>0</v>
      </c>
      <c r="J136" s="42">
        <v>747509</v>
      </c>
      <c r="K136" s="42">
        <v>155849</v>
      </c>
      <c r="L136" s="42">
        <v>352345</v>
      </c>
      <c r="M136" s="43">
        <v>0</v>
      </c>
      <c r="N136" s="43">
        <v>0</v>
      </c>
      <c r="O136" s="42">
        <v>508194</v>
      </c>
      <c r="P136" s="42">
        <v>8690298</v>
      </c>
      <c r="Q136" s="42">
        <v>6707621</v>
      </c>
      <c r="R136" s="42">
        <v>454169</v>
      </c>
      <c r="S136" s="43">
        <v>0</v>
      </c>
      <c r="T136" s="38">
        <v>15852088</v>
      </c>
      <c r="U136" s="42">
        <v>1088424</v>
      </c>
      <c r="V136" s="42">
        <v>855283</v>
      </c>
      <c r="W136" s="43">
        <v>0</v>
      </c>
      <c r="X136" s="43">
        <v>0</v>
      </c>
      <c r="Y136" s="42">
        <v>1943707</v>
      </c>
      <c r="Z136" s="38">
        <v>18303989</v>
      </c>
      <c r="AA136" s="41"/>
      <c r="AB136" s="41"/>
    </row>
    <row r="137" spans="1:28" s="40" customFormat="1" ht="13.5" x14ac:dyDescent="0.25">
      <c r="A137" s="43" t="s">
        <v>138</v>
      </c>
      <c r="B137" s="42">
        <v>391533</v>
      </c>
      <c r="C137" s="42">
        <v>382691</v>
      </c>
      <c r="D137" s="42">
        <f>1797+11020</f>
        <v>12817</v>
      </c>
      <c r="E137" s="42">
        <f>1730+11020</f>
        <v>12750</v>
      </c>
      <c r="F137" s="42">
        <v>10739</v>
      </c>
      <c r="G137" s="42">
        <v>10753</v>
      </c>
      <c r="H137" s="42">
        <v>31</v>
      </c>
      <c r="I137" s="42">
        <v>28</v>
      </c>
      <c r="J137" s="42">
        <v>836689</v>
      </c>
      <c r="K137" s="42">
        <v>204244</v>
      </c>
      <c r="L137" s="42">
        <v>399123</v>
      </c>
      <c r="M137" s="43">
        <v>0</v>
      </c>
      <c r="N137" s="43">
        <v>0</v>
      </c>
      <c r="O137" s="42">
        <v>603367</v>
      </c>
      <c r="P137" s="42">
        <v>8145784</v>
      </c>
      <c r="Q137" s="42">
        <v>6512736</v>
      </c>
      <c r="R137" s="42">
        <v>413083</v>
      </c>
      <c r="S137" s="43">
        <v>0</v>
      </c>
      <c r="T137" s="38">
        <v>15071603</v>
      </c>
      <c r="U137" s="42">
        <v>875109</v>
      </c>
      <c r="V137" s="42">
        <v>830833</v>
      </c>
      <c r="W137" s="43">
        <v>0</v>
      </c>
      <c r="X137" s="43">
        <v>0</v>
      </c>
      <c r="Y137" s="42">
        <v>1705942</v>
      </c>
      <c r="Z137" s="38">
        <v>17380912</v>
      </c>
      <c r="AA137" s="41"/>
      <c r="AB137" s="41"/>
    </row>
    <row r="138" spans="1:28" s="40" customFormat="1" ht="13.5" x14ac:dyDescent="0.25">
      <c r="A138" s="43" t="s">
        <v>139</v>
      </c>
      <c r="B138" s="42">
        <v>412252</v>
      </c>
      <c r="C138" s="42">
        <v>397056</v>
      </c>
      <c r="D138" s="42">
        <f>1381+6496</f>
        <v>7877</v>
      </c>
      <c r="E138" s="42">
        <f>1784+6392</f>
        <v>8176</v>
      </c>
      <c r="F138" s="42">
        <v>12036</v>
      </c>
      <c r="G138" s="42">
        <v>11960</v>
      </c>
      <c r="H138" s="42">
        <v>21</v>
      </c>
      <c r="I138" s="42">
        <v>43</v>
      </c>
      <c r="J138" s="42">
        <v>869308</v>
      </c>
      <c r="K138" s="42">
        <v>198273</v>
      </c>
      <c r="L138" s="42">
        <v>443925</v>
      </c>
      <c r="M138" s="43">
        <v>0</v>
      </c>
      <c r="N138" s="43">
        <v>0</v>
      </c>
      <c r="O138" s="42">
        <v>642198</v>
      </c>
      <c r="P138" s="42">
        <v>7686989</v>
      </c>
      <c r="Q138" s="42">
        <v>5837962</v>
      </c>
      <c r="R138" s="42">
        <v>389727</v>
      </c>
      <c r="S138" s="43">
        <v>0</v>
      </c>
      <c r="T138" s="38">
        <v>13914678</v>
      </c>
      <c r="U138" s="42">
        <v>1024748</v>
      </c>
      <c r="V138" s="42">
        <v>789045</v>
      </c>
      <c r="W138" s="43">
        <v>0</v>
      </c>
      <c r="X138" s="43">
        <v>0</v>
      </c>
      <c r="Y138" s="42">
        <v>1813793</v>
      </c>
      <c r="Z138" s="38">
        <v>16370669</v>
      </c>
      <c r="AA138" s="41"/>
      <c r="AB138" s="41"/>
    </row>
    <row r="139" spans="1:28" s="40" customFormat="1" ht="13.5" x14ac:dyDescent="0.25">
      <c r="A139" s="43" t="s">
        <v>140</v>
      </c>
      <c r="B139" s="42">
        <v>404884</v>
      </c>
      <c r="C139" s="42">
        <v>393377</v>
      </c>
      <c r="D139" s="42">
        <f>1075+6198</f>
        <v>7273</v>
      </c>
      <c r="E139" s="42">
        <f>1091+6270</f>
        <v>7361</v>
      </c>
      <c r="F139" s="42">
        <v>12548</v>
      </c>
      <c r="G139" s="42">
        <v>11882</v>
      </c>
      <c r="H139" s="42">
        <v>44</v>
      </c>
      <c r="I139" s="42">
        <v>40</v>
      </c>
      <c r="J139" s="42">
        <v>855607</v>
      </c>
      <c r="K139" s="42">
        <v>221930</v>
      </c>
      <c r="L139" s="42">
        <v>456992</v>
      </c>
      <c r="M139" s="43">
        <v>0</v>
      </c>
      <c r="N139" s="43">
        <v>0</v>
      </c>
      <c r="O139" s="42">
        <v>678922</v>
      </c>
      <c r="P139" s="42">
        <v>7799596</v>
      </c>
      <c r="Q139" s="42">
        <v>5967143</v>
      </c>
      <c r="R139" s="42">
        <v>382544</v>
      </c>
      <c r="S139" s="43">
        <v>0</v>
      </c>
      <c r="T139" s="38">
        <v>14149283</v>
      </c>
      <c r="U139" s="42">
        <v>1012110</v>
      </c>
      <c r="V139" s="42">
        <v>794794</v>
      </c>
      <c r="W139" s="43">
        <v>0</v>
      </c>
      <c r="X139" s="43">
        <v>0</v>
      </c>
      <c r="Y139" s="42">
        <v>1806904</v>
      </c>
      <c r="Z139" s="38">
        <v>16635109</v>
      </c>
      <c r="AA139" s="41"/>
      <c r="AB139" s="41"/>
    </row>
    <row r="140" spans="1:28" s="40" customFormat="1" ht="13.5" x14ac:dyDescent="0.25">
      <c r="A140" s="43" t="s">
        <v>141</v>
      </c>
      <c r="B140" s="42">
        <v>370387</v>
      </c>
      <c r="C140" s="42">
        <v>393029</v>
      </c>
      <c r="D140" s="42">
        <f>1035+4685</f>
        <v>5720</v>
      </c>
      <c r="E140" s="42">
        <f>1082+4957</f>
        <v>6039</v>
      </c>
      <c r="F140" s="42">
        <v>11957</v>
      </c>
      <c r="G140" s="42">
        <v>11463</v>
      </c>
      <c r="H140" s="42">
        <v>27</v>
      </c>
      <c r="I140" s="42">
        <v>36</v>
      </c>
      <c r="J140" s="42">
        <v>815427</v>
      </c>
      <c r="K140" s="42">
        <v>175641</v>
      </c>
      <c r="L140" s="42">
        <v>338673</v>
      </c>
      <c r="M140" s="43">
        <v>0</v>
      </c>
      <c r="N140" s="43">
        <v>0</v>
      </c>
      <c r="O140" s="42">
        <v>514314</v>
      </c>
      <c r="P140" s="42">
        <v>8276483</v>
      </c>
      <c r="Q140" s="42">
        <v>6729134</v>
      </c>
      <c r="R140" s="42">
        <v>351088</v>
      </c>
      <c r="S140" s="43">
        <v>0</v>
      </c>
      <c r="T140" s="38">
        <v>15356705</v>
      </c>
      <c r="U140" s="42">
        <v>741407</v>
      </c>
      <c r="V140" s="42">
        <v>857656</v>
      </c>
      <c r="W140" s="43">
        <v>0</v>
      </c>
      <c r="X140" s="43">
        <v>0</v>
      </c>
      <c r="Y140" s="42">
        <v>1599063</v>
      </c>
      <c r="Z140" s="38">
        <v>17470082</v>
      </c>
      <c r="AA140" s="41"/>
      <c r="AB140" s="41"/>
    </row>
    <row r="141" spans="1:28" s="40" customFormat="1" ht="13.5" x14ac:dyDescent="0.25">
      <c r="A141" s="43" t="s">
        <v>142</v>
      </c>
      <c r="B141" s="42">
        <v>313428</v>
      </c>
      <c r="C141" s="42">
        <v>315645</v>
      </c>
      <c r="D141" s="42">
        <f>861+2076</f>
        <v>2937</v>
      </c>
      <c r="E141" s="42">
        <f>932+2466</f>
        <v>3398</v>
      </c>
      <c r="F141" s="42">
        <v>8613</v>
      </c>
      <c r="G141" s="42">
        <v>8011</v>
      </c>
      <c r="H141" s="42">
        <v>26</v>
      </c>
      <c r="I141" s="42">
        <v>24</v>
      </c>
      <c r="J141" s="42">
        <v>664083</v>
      </c>
      <c r="K141" s="42">
        <v>163682</v>
      </c>
      <c r="L141" s="42">
        <v>408731</v>
      </c>
      <c r="M141" s="43">
        <v>0</v>
      </c>
      <c r="N141" s="43">
        <v>0</v>
      </c>
      <c r="O141" s="42">
        <v>572413</v>
      </c>
      <c r="P141" s="42">
        <v>7705791</v>
      </c>
      <c r="Q141" s="42">
        <v>6194546</v>
      </c>
      <c r="R141" s="42">
        <v>304820</v>
      </c>
      <c r="S141" s="43">
        <v>0</v>
      </c>
      <c r="T141" s="38">
        <v>14205157</v>
      </c>
      <c r="U141" s="42">
        <v>832189</v>
      </c>
      <c r="V141" s="42">
        <v>801715</v>
      </c>
      <c r="W141" s="43">
        <v>0</v>
      </c>
      <c r="X141" s="43">
        <v>0</v>
      </c>
      <c r="Y141" s="42">
        <v>1633904</v>
      </c>
      <c r="Z141" s="38">
        <v>16411474</v>
      </c>
      <c r="AA141" s="41"/>
      <c r="AB141" s="41"/>
    </row>
    <row r="142" spans="1:28" s="40" customFormat="1" ht="13.5" x14ac:dyDescent="0.25">
      <c r="A142" s="43" t="s">
        <v>143</v>
      </c>
      <c r="B142" s="42">
        <v>355782</v>
      </c>
      <c r="C142" s="42">
        <v>358504</v>
      </c>
      <c r="D142" s="42">
        <f>1162+2136</f>
        <v>3298</v>
      </c>
      <c r="E142" s="42">
        <f>1190+2035</f>
        <v>3225</v>
      </c>
      <c r="F142" s="42">
        <v>9866</v>
      </c>
      <c r="G142" s="42">
        <v>9446</v>
      </c>
      <c r="H142" s="43">
        <v>31</v>
      </c>
      <c r="I142" s="43">
        <v>41</v>
      </c>
      <c r="J142" s="42">
        <v>756553</v>
      </c>
      <c r="K142" s="42">
        <v>186465</v>
      </c>
      <c r="L142" s="42">
        <v>518668</v>
      </c>
      <c r="M142" s="43">
        <v>0</v>
      </c>
      <c r="N142" s="43">
        <v>0</v>
      </c>
      <c r="O142" s="42">
        <v>705133</v>
      </c>
      <c r="P142" s="42">
        <v>7898489</v>
      </c>
      <c r="Q142" s="42">
        <v>6568014</v>
      </c>
      <c r="R142" s="42">
        <v>247329</v>
      </c>
      <c r="S142" s="43">
        <v>0</v>
      </c>
      <c r="T142" s="42">
        <v>14713832</v>
      </c>
      <c r="U142" s="42">
        <v>1099410</v>
      </c>
      <c r="V142" s="42">
        <v>847213</v>
      </c>
      <c r="W142" s="43">
        <v>0</v>
      </c>
      <c r="X142" s="43">
        <v>0</v>
      </c>
      <c r="Y142" s="42">
        <v>1946623</v>
      </c>
      <c r="Z142" s="42">
        <v>17365588</v>
      </c>
    </row>
    <row r="143" spans="1:28" s="40" customFormat="1" ht="13.5" x14ac:dyDescent="0.25">
      <c r="A143" s="43" t="s">
        <v>144</v>
      </c>
      <c r="B143" s="42">
        <v>322453</v>
      </c>
      <c r="C143" s="42">
        <v>322043</v>
      </c>
      <c r="D143" s="42">
        <f>877+2504</f>
        <v>3381</v>
      </c>
      <c r="E143" s="42">
        <f>1153+2481</f>
        <v>3634</v>
      </c>
      <c r="F143" s="42">
        <v>10100</v>
      </c>
      <c r="G143" s="42">
        <v>9313</v>
      </c>
      <c r="H143" s="43">
        <v>25</v>
      </c>
      <c r="I143" s="43">
        <v>21</v>
      </c>
      <c r="J143" s="42">
        <v>682217</v>
      </c>
      <c r="K143" s="42">
        <v>126044</v>
      </c>
      <c r="L143" s="42">
        <v>432162</v>
      </c>
      <c r="M143" s="43">
        <v>0</v>
      </c>
      <c r="N143" s="43">
        <v>0</v>
      </c>
      <c r="O143" s="42">
        <v>558206</v>
      </c>
      <c r="P143" s="42">
        <v>6395319</v>
      </c>
      <c r="Q143" s="42">
        <v>5533594</v>
      </c>
      <c r="R143" s="42">
        <v>295081</v>
      </c>
      <c r="S143" s="43">
        <v>0</v>
      </c>
      <c r="T143" s="42">
        <v>12223994</v>
      </c>
      <c r="U143" s="42">
        <v>754874</v>
      </c>
      <c r="V143" s="42">
        <v>690632</v>
      </c>
      <c r="W143" s="43">
        <v>0</v>
      </c>
      <c r="X143" s="43">
        <v>0</v>
      </c>
      <c r="Y143" s="42">
        <v>1445506</v>
      </c>
      <c r="Z143" s="42">
        <v>14227706</v>
      </c>
    </row>
    <row r="144" spans="1:28" s="40" customFormat="1" ht="13.5" x14ac:dyDescent="0.25">
      <c r="A144" s="43" t="s">
        <v>145</v>
      </c>
      <c r="B144" s="42">
        <v>341733</v>
      </c>
      <c r="C144" s="42">
        <v>332647</v>
      </c>
      <c r="D144" s="42">
        <f>923+3014</f>
        <v>3937</v>
      </c>
      <c r="E144" s="42">
        <f>970+2478</f>
        <v>3448</v>
      </c>
      <c r="F144" s="42">
        <v>9341</v>
      </c>
      <c r="G144" s="42">
        <v>8757</v>
      </c>
      <c r="H144" s="43">
        <v>18</v>
      </c>
      <c r="I144" s="43">
        <v>30</v>
      </c>
      <c r="J144" s="42">
        <v>713358</v>
      </c>
      <c r="K144" s="42">
        <v>143085</v>
      </c>
      <c r="L144" s="42">
        <v>244460</v>
      </c>
      <c r="M144" s="43">
        <v>0</v>
      </c>
      <c r="N144" s="43">
        <v>0</v>
      </c>
      <c r="O144" s="42">
        <v>387545</v>
      </c>
      <c r="P144" s="42">
        <v>6315785</v>
      </c>
      <c r="Q144" s="42">
        <v>5785096</v>
      </c>
      <c r="R144" s="42">
        <v>294750</v>
      </c>
      <c r="S144" s="43">
        <v>0</v>
      </c>
      <c r="T144" s="42">
        <v>12395631</v>
      </c>
      <c r="U144" s="42">
        <v>862725</v>
      </c>
      <c r="V144" s="42">
        <v>614513</v>
      </c>
      <c r="W144" s="43">
        <v>0</v>
      </c>
      <c r="X144" s="43">
        <v>0</v>
      </c>
      <c r="Y144" s="42">
        <v>1477238</v>
      </c>
      <c r="Z144" s="42">
        <v>14260414</v>
      </c>
    </row>
    <row r="145" spans="1:27" s="40" customFormat="1" ht="13.5" x14ac:dyDescent="0.25">
      <c r="A145" s="43" t="s">
        <v>146</v>
      </c>
      <c r="B145" s="42">
        <v>274723</v>
      </c>
      <c r="C145" s="42">
        <v>276673</v>
      </c>
      <c r="D145" s="42">
        <f>644+1854</f>
        <v>2498</v>
      </c>
      <c r="E145" s="42">
        <f>636+2362</f>
        <v>2998</v>
      </c>
      <c r="F145" s="42">
        <v>9932</v>
      </c>
      <c r="G145" s="42">
        <v>9290</v>
      </c>
      <c r="H145" s="43">
        <v>26</v>
      </c>
      <c r="I145" s="43">
        <v>17</v>
      </c>
      <c r="J145" s="42">
        <v>576157</v>
      </c>
      <c r="K145" s="42">
        <v>148919</v>
      </c>
      <c r="L145" s="42">
        <v>486097</v>
      </c>
      <c r="M145" s="43">
        <v>0</v>
      </c>
      <c r="N145" s="43">
        <v>0</v>
      </c>
      <c r="O145" s="42">
        <v>635016</v>
      </c>
      <c r="P145" s="42">
        <v>6160314</v>
      </c>
      <c r="Q145" s="42">
        <v>5079497</v>
      </c>
      <c r="R145" s="42">
        <v>281760</v>
      </c>
      <c r="S145" s="43">
        <v>0</v>
      </c>
      <c r="T145" s="42">
        <v>11521571</v>
      </c>
      <c r="U145" s="42">
        <v>757597</v>
      </c>
      <c r="V145" s="42">
        <v>577197</v>
      </c>
      <c r="W145" s="43">
        <v>0</v>
      </c>
      <c r="X145" s="43">
        <v>0</v>
      </c>
      <c r="Y145" s="42">
        <v>1334794</v>
      </c>
      <c r="Z145" s="42">
        <v>13491381</v>
      </c>
    </row>
    <row r="146" spans="1:27" s="40" customFormat="1" ht="13.5" x14ac:dyDescent="0.25">
      <c r="A146" s="43" t="s">
        <v>147</v>
      </c>
      <c r="B146" s="42">
        <v>261202</v>
      </c>
      <c r="C146" s="42">
        <v>264869</v>
      </c>
      <c r="D146" s="42">
        <f>618+1413</f>
        <v>2031</v>
      </c>
      <c r="E146" s="42">
        <f>587+1302</f>
        <v>1889</v>
      </c>
      <c r="F146" s="42">
        <v>9072</v>
      </c>
      <c r="G146" s="42">
        <v>8615</v>
      </c>
      <c r="H146" s="43">
        <v>32</v>
      </c>
      <c r="I146" s="43">
        <v>36</v>
      </c>
      <c r="J146" s="42">
        <v>547746</v>
      </c>
      <c r="K146" s="42">
        <v>131922</v>
      </c>
      <c r="L146" s="42">
        <v>395375</v>
      </c>
      <c r="M146" s="43">
        <v>0</v>
      </c>
      <c r="N146" s="43">
        <v>0</v>
      </c>
      <c r="O146" s="42">
        <v>527297</v>
      </c>
      <c r="P146" s="42">
        <v>5554375</v>
      </c>
      <c r="Q146" s="42">
        <v>4664516</v>
      </c>
      <c r="R146" s="42">
        <v>258008</v>
      </c>
      <c r="S146" s="43">
        <v>0</v>
      </c>
      <c r="T146" s="42">
        <v>10476899</v>
      </c>
      <c r="U146" s="42">
        <v>660039</v>
      </c>
      <c r="V146" s="42">
        <v>606346</v>
      </c>
      <c r="W146" s="43">
        <v>0</v>
      </c>
      <c r="X146" s="43">
        <v>0</v>
      </c>
      <c r="Y146" s="42">
        <v>1266385</v>
      </c>
      <c r="Z146" s="42">
        <v>12270581</v>
      </c>
    </row>
    <row r="147" spans="1:27" s="40" customFormat="1" ht="13.5" x14ac:dyDescent="0.25">
      <c r="A147" s="43" t="s">
        <v>148</v>
      </c>
      <c r="B147" s="42">
        <v>316724</v>
      </c>
      <c r="C147" s="42">
        <v>324288</v>
      </c>
      <c r="D147" s="42">
        <f>935+2378</f>
        <v>3313</v>
      </c>
      <c r="E147" s="42">
        <f>1067+2484</f>
        <v>3551</v>
      </c>
      <c r="F147" s="42">
        <v>8240</v>
      </c>
      <c r="G147" s="42">
        <v>7642</v>
      </c>
      <c r="H147" s="43">
        <v>27</v>
      </c>
      <c r="I147" s="43">
        <v>44</v>
      </c>
      <c r="J147" s="42">
        <v>663829</v>
      </c>
      <c r="K147" s="42">
        <v>98839</v>
      </c>
      <c r="L147" s="42">
        <v>329295</v>
      </c>
      <c r="M147" s="43">
        <v>0</v>
      </c>
      <c r="N147" s="43">
        <v>0</v>
      </c>
      <c r="O147" s="42">
        <v>428134</v>
      </c>
      <c r="P147" s="42">
        <v>5699210</v>
      </c>
      <c r="Q147" s="42">
        <v>4949604</v>
      </c>
      <c r="R147" s="42">
        <v>307736</v>
      </c>
      <c r="S147" s="43">
        <v>0</v>
      </c>
      <c r="T147" s="42">
        <v>10956550</v>
      </c>
      <c r="U147" s="42">
        <v>824174</v>
      </c>
      <c r="V147" s="42">
        <v>512086</v>
      </c>
      <c r="W147" s="43">
        <v>0</v>
      </c>
      <c r="X147" s="43">
        <v>0</v>
      </c>
      <c r="Y147" s="42">
        <v>1336260</v>
      </c>
      <c r="Z147" s="42">
        <v>12720944</v>
      </c>
    </row>
    <row r="148" spans="1:27" s="40" customFormat="1" ht="13.5" x14ac:dyDescent="0.25">
      <c r="A148" s="43" t="s">
        <v>149</v>
      </c>
      <c r="B148" s="42">
        <v>326146</v>
      </c>
      <c r="C148" s="42">
        <v>322020</v>
      </c>
      <c r="D148" s="42">
        <f>821+1153</f>
        <v>1974</v>
      </c>
      <c r="E148" s="42">
        <f>841+1121</f>
        <v>1962</v>
      </c>
      <c r="F148" s="42">
        <v>9381</v>
      </c>
      <c r="G148" s="42">
        <v>8926</v>
      </c>
      <c r="H148" s="43">
        <v>36</v>
      </c>
      <c r="I148" s="43">
        <v>46</v>
      </c>
      <c r="J148" s="42">
        <v>670491</v>
      </c>
      <c r="K148" s="42">
        <v>91598</v>
      </c>
      <c r="L148" s="42">
        <v>353331</v>
      </c>
      <c r="M148" s="43">
        <v>0</v>
      </c>
      <c r="N148" s="43">
        <v>0</v>
      </c>
      <c r="O148" s="42">
        <v>444929</v>
      </c>
      <c r="P148" s="42">
        <v>5834592</v>
      </c>
      <c r="Q148" s="42">
        <v>4891421</v>
      </c>
      <c r="R148" s="42">
        <v>293385</v>
      </c>
      <c r="S148" s="43">
        <v>0</v>
      </c>
      <c r="T148" s="42">
        <v>11019398</v>
      </c>
      <c r="U148" s="42">
        <v>771135</v>
      </c>
      <c r="V148" s="42">
        <v>516186</v>
      </c>
      <c r="W148" s="43">
        <v>0</v>
      </c>
      <c r="X148" s="43">
        <v>0</v>
      </c>
      <c r="Y148" s="42">
        <v>1287321</v>
      </c>
      <c r="Z148" s="42">
        <v>12751648</v>
      </c>
      <c r="AA148" s="46"/>
    </row>
    <row r="149" spans="1:27" s="40" customFormat="1" ht="13.5" x14ac:dyDescent="0.25">
      <c r="A149" s="43" t="s">
        <v>150</v>
      </c>
      <c r="B149" s="42">
        <v>334976</v>
      </c>
      <c r="C149" s="42">
        <v>331961</v>
      </c>
      <c r="D149" s="42">
        <f>760+1297</f>
        <v>2057</v>
      </c>
      <c r="E149" s="42">
        <f>661+1417</f>
        <v>2078</v>
      </c>
      <c r="F149" s="42">
        <v>9827</v>
      </c>
      <c r="G149" s="42">
        <v>10935</v>
      </c>
      <c r="H149" s="43">
        <v>30</v>
      </c>
      <c r="I149" s="43">
        <v>19</v>
      </c>
      <c r="J149" s="42">
        <v>691883</v>
      </c>
      <c r="K149" s="42">
        <v>73683</v>
      </c>
      <c r="L149" s="42">
        <v>285977</v>
      </c>
      <c r="M149" s="43">
        <v>0</v>
      </c>
      <c r="N149" s="43">
        <v>0</v>
      </c>
      <c r="O149" s="42">
        <v>359660</v>
      </c>
      <c r="P149" s="42">
        <v>6114980</v>
      </c>
      <c r="Q149" s="42">
        <v>5212394</v>
      </c>
      <c r="R149" s="42">
        <v>249473</v>
      </c>
      <c r="S149" s="43">
        <v>0</v>
      </c>
      <c r="T149" s="42">
        <v>11576847</v>
      </c>
      <c r="U149" s="42">
        <v>647351</v>
      </c>
      <c r="V149" s="42">
        <v>485203</v>
      </c>
      <c r="W149" s="43">
        <v>0</v>
      </c>
      <c r="X149" s="43">
        <v>0</v>
      </c>
      <c r="Y149" s="42">
        <v>1132554</v>
      </c>
      <c r="Z149" s="42">
        <v>13069061</v>
      </c>
      <c r="AA149" s="46"/>
    </row>
    <row r="150" spans="1:27" s="40" customFormat="1" ht="13.5" x14ac:dyDescent="0.25">
      <c r="A150" s="43" t="s">
        <v>151</v>
      </c>
      <c r="B150" s="42">
        <v>378629</v>
      </c>
      <c r="C150" s="42">
        <v>364564</v>
      </c>
      <c r="D150" s="42">
        <v>723</v>
      </c>
      <c r="E150" s="42">
        <v>682</v>
      </c>
      <c r="F150" s="42">
        <v>9984</v>
      </c>
      <c r="G150" s="42">
        <v>9626</v>
      </c>
      <c r="H150" s="43">
        <v>29</v>
      </c>
      <c r="I150" s="43">
        <v>30</v>
      </c>
      <c r="J150" s="42">
        <v>765577</v>
      </c>
      <c r="K150" s="42">
        <v>59185</v>
      </c>
      <c r="L150" s="42">
        <v>237769</v>
      </c>
      <c r="M150" s="43">
        <v>0</v>
      </c>
      <c r="N150" s="43">
        <v>0</v>
      </c>
      <c r="O150" s="42">
        <v>296954</v>
      </c>
      <c r="P150" s="42">
        <v>5893240</v>
      </c>
      <c r="Q150" s="42">
        <v>4832565</v>
      </c>
      <c r="R150" s="42">
        <v>301450</v>
      </c>
      <c r="S150" s="43">
        <v>0</v>
      </c>
      <c r="T150" s="42">
        <v>11027255</v>
      </c>
      <c r="U150" s="42">
        <v>813371</v>
      </c>
      <c r="V150" s="42">
        <v>494154</v>
      </c>
      <c r="W150" s="43">
        <v>0</v>
      </c>
      <c r="X150" s="43">
        <v>0</v>
      </c>
      <c r="Y150" s="42">
        <v>1307525</v>
      </c>
      <c r="Z150" s="42">
        <v>12631734</v>
      </c>
      <c r="AA150" s="46"/>
    </row>
    <row r="151" spans="1:27" s="40" customFormat="1" ht="13.5" x14ac:dyDescent="0.25">
      <c r="A151" s="43" t="s">
        <v>152</v>
      </c>
      <c r="B151" s="42">
        <v>381211</v>
      </c>
      <c r="C151" s="42">
        <v>379169</v>
      </c>
      <c r="D151" s="42">
        <v>821</v>
      </c>
      <c r="E151" s="42">
        <v>876</v>
      </c>
      <c r="F151" s="42">
        <v>12449</v>
      </c>
      <c r="G151" s="42">
        <v>10925</v>
      </c>
      <c r="H151" s="43">
        <v>22</v>
      </c>
      <c r="I151" s="43">
        <v>22</v>
      </c>
      <c r="J151" s="42">
        <v>786248</v>
      </c>
      <c r="K151" s="42">
        <v>136458</v>
      </c>
      <c r="L151" s="42">
        <v>311621</v>
      </c>
      <c r="M151" s="43">
        <v>0</v>
      </c>
      <c r="N151" s="43">
        <v>0</v>
      </c>
      <c r="O151" s="42">
        <v>448079</v>
      </c>
      <c r="P151" s="42">
        <v>5848246</v>
      </c>
      <c r="Q151" s="42">
        <v>5031639</v>
      </c>
      <c r="R151" s="42">
        <v>298616</v>
      </c>
      <c r="S151" s="43">
        <v>0</v>
      </c>
      <c r="T151" s="42">
        <v>11178501</v>
      </c>
      <c r="U151" s="42">
        <v>705833</v>
      </c>
      <c r="V151" s="42">
        <v>532769</v>
      </c>
      <c r="W151" s="43">
        <v>0</v>
      </c>
      <c r="X151" s="43">
        <v>0</v>
      </c>
      <c r="Y151" s="42">
        <v>1238602</v>
      </c>
      <c r="Z151" s="42">
        <v>12865182</v>
      </c>
      <c r="AA151" s="46"/>
    </row>
    <row r="152" spans="1:27" s="40" customFormat="1" ht="13.5" x14ac:dyDescent="0.25">
      <c r="A152" s="43" t="s">
        <v>153</v>
      </c>
      <c r="B152" s="42">
        <v>348197</v>
      </c>
      <c r="C152" s="42">
        <v>369999</v>
      </c>
      <c r="D152" s="42">
        <v>826</v>
      </c>
      <c r="E152" s="42">
        <v>1100</v>
      </c>
      <c r="F152" s="42">
        <v>11352</v>
      </c>
      <c r="G152" s="42">
        <v>10519</v>
      </c>
      <c r="H152" s="43">
        <v>16</v>
      </c>
      <c r="I152" s="43">
        <v>10</v>
      </c>
      <c r="J152" s="42">
        <v>742019</v>
      </c>
      <c r="K152" s="42">
        <v>108307</v>
      </c>
      <c r="L152" s="42">
        <v>252882</v>
      </c>
      <c r="M152" s="43">
        <v>0</v>
      </c>
      <c r="N152" s="43">
        <v>0</v>
      </c>
      <c r="O152" s="42">
        <v>361189</v>
      </c>
      <c r="P152" s="42">
        <v>5273036</v>
      </c>
      <c r="Q152" s="42">
        <v>4853504</v>
      </c>
      <c r="R152" s="42">
        <v>309081</v>
      </c>
      <c r="S152" s="43">
        <v>0</v>
      </c>
      <c r="T152" s="42">
        <v>10435621</v>
      </c>
      <c r="U152" s="42">
        <v>549845</v>
      </c>
      <c r="V152" s="42">
        <v>505145</v>
      </c>
      <c r="W152" s="43">
        <v>0</v>
      </c>
      <c r="X152" s="43">
        <v>0</v>
      </c>
      <c r="Y152" s="42">
        <v>1054990</v>
      </c>
      <c r="Z152" s="42">
        <v>11851800</v>
      </c>
      <c r="AA152" s="46"/>
    </row>
    <row r="153" spans="1:27" s="40" customFormat="1" ht="13.5" x14ac:dyDescent="0.25">
      <c r="A153" s="43" t="s">
        <v>154</v>
      </c>
      <c r="B153" s="42">
        <v>321405</v>
      </c>
      <c r="C153" s="42">
        <v>326022</v>
      </c>
      <c r="D153" s="42">
        <v>164</v>
      </c>
      <c r="E153" s="42">
        <v>182</v>
      </c>
      <c r="F153" s="42">
        <v>9547</v>
      </c>
      <c r="G153" s="42">
        <v>8919</v>
      </c>
      <c r="H153" s="43">
        <v>6</v>
      </c>
      <c r="I153" s="43">
        <v>7</v>
      </c>
      <c r="J153" s="42">
        <v>666252</v>
      </c>
      <c r="K153" s="42">
        <v>157246</v>
      </c>
      <c r="L153" s="42">
        <v>290747</v>
      </c>
      <c r="M153" s="43">
        <v>0</v>
      </c>
      <c r="N153" s="43">
        <v>0</v>
      </c>
      <c r="O153" s="42">
        <v>447993</v>
      </c>
      <c r="P153" s="42">
        <v>6549210</v>
      </c>
      <c r="Q153" s="42">
        <v>4784436</v>
      </c>
      <c r="R153" s="42">
        <v>365382</v>
      </c>
      <c r="S153" s="43">
        <v>0</v>
      </c>
      <c r="T153" s="42">
        <v>11699028</v>
      </c>
      <c r="U153" s="42">
        <v>734528</v>
      </c>
      <c r="V153" s="42">
        <v>438066</v>
      </c>
      <c r="W153" s="43">
        <v>0</v>
      </c>
      <c r="X153" s="43">
        <v>0</v>
      </c>
      <c r="Y153" s="42">
        <v>1172594</v>
      </c>
      <c r="Z153" s="42">
        <v>13319615</v>
      </c>
      <c r="AA153" s="46"/>
    </row>
    <row r="154" spans="1:27" s="40" customFormat="1" ht="13.5" x14ac:dyDescent="0.25">
      <c r="A154" s="43" t="s">
        <v>155</v>
      </c>
      <c r="B154" s="42">
        <v>357252</v>
      </c>
      <c r="C154" s="42">
        <v>361711</v>
      </c>
      <c r="D154" s="42">
        <v>0</v>
      </c>
      <c r="E154" s="43">
        <v>0</v>
      </c>
      <c r="F154" s="42">
        <v>9495</v>
      </c>
      <c r="G154" s="42">
        <v>8756</v>
      </c>
      <c r="H154" s="42">
        <v>0</v>
      </c>
      <c r="I154" s="42">
        <v>0</v>
      </c>
      <c r="J154" s="42">
        <v>737214</v>
      </c>
      <c r="K154" s="42">
        <v>199634</v>
      </c>
      <c r="L154" s="42">
        <v>368086</v>
      </c>
      <c r="M154" s="42">
        <v>0</v>
      </c>
      <c r="N154" s="42">
        <v>0</v>
      </c>
      <c r="O154" s="42">
        <v>567720</v>
      </c>
      <c r="P154" s="42">
        <v>7033274</v>
      </c>
      <c r="Q154" s="42">
        <v>5113608</v>
      </c>
      <c r="R154" s="42">
        <v>369090</v>
      </c>
      <c r="S154" s="42">
        <v>0</v>
      </c>
      <c r="T154" s="42">
        <v>12515972</v>
      </c>
      <c r="U154" s="42">
        <v>816366</v>
      </c>
      <c r="V154" s="42">
        <v>557093</v>
      </c>
      <c r="W154" s="43">
        <v>0</v>
      </c>
      <c r="X154" s="43">
        <v>0</v>
      </c>
      <c r="Y154" s="42">
        <v>1373459</v>
      </c>
      <c r="Z154" s="42">
        <v>14457151</v>
      </c>
      <c r="AA154" s="46"/>
    </row>
    <row r="155" spans="1:27" s="40" customFormat="1" ht="13.5" x14ac:dyDescent="0.25">
      <c r="A155" s="43" t="s">
        <v>156</v>
      </c>
      <c r="B155" s="42">
        <v>333130</v>
      </c>
      <c r="C155" s="42">
        <v>326852</v>
      </c>
      <c r="D155" s="42">
        <v>0</v>
      </c>
      <c r="E155" s="43">
        <v>0</v>
      </c>
      <c r="F155" s="42">
        <v>9330</v>
      </c>
      <c r="G155" s="42">
        <v>8698</v>
      </c>
      <c r="H155" s="42">
        <v>0</v>
      </c>
      <c r="I155" s="42">
        <v>0</v>
      </c>
      <c r="J155" s="42">
        <v>678919</v>
      </c>
      <c r="K155" s="42">
        <v>210261</v>
      </c>
      <c r="L155" s="42">
        <v>325186</v>
      </c>
      <c r="M155" s="42">
        <v>0</v>
      </c>
      <c r="N155" s="42">
        <v>0</v>
      </c>
      <c r="O155" s="42">
        <v>535447</v>
      </c>
      <c r="P155" s="42">
        <v>5603422</v>
      </c>
      <c r="Q155" s="42">
        <v>4427790</v>
      </c>
      <c r="R155" s="42">
        <v>404522</v>
      </c>
      <c r="S155" s="42">
        <v>0</v>
      </c>
      <c r="T155" s="42">
        <v>10435734</v>
      </c>
      <c r="U155" s="42">
        <v>602902</v>
      </c>
      <c r="V155" s="42">
        <v>464304</v>
      </c>
      <c r="W155" s="43">
        <v>0</v>
      </c>
      <c r="X155" s="43">
        <v>0</v>
      </c>
      <c r="Y155" s="42">
        <v>1067206</v>
      </c>
      <c r="Z155" s="42">
        <v>12038387</v>
      </c>
    </row>
    <row r="156" spans="1:27" s="40" customFormat="1" ht="13.5" x14ac:dyDescent="0.25">
      <c r="A156" s="43" t="s">
        <v>157</v>
      </c>
      <c r="B156" s="42">
        <v>344497</v>
      </c>
      <c r="C156" s="42">
        <v>332092</v>
      </c>
      <c r="D156" s="42">
        <v>0</v>
      </c>
      <c r="E156" s="43">
        <v>0</v>
      </c>
      <c r="F156" s="42">
        <v>9240</v>
      </c>
      <c r="G156" s="42">
        <v>8734</v>
      </c>
      <c r="H156" s="42">
        <v>0</v>
      </c>
      <c r="I156" s="42">
        <v>0</v>
      </c>
      <c r="J156" s="42">
        <v>694563</v>
      </c>
      <c r="K156" s="42">
        <v>192126</v>
      </c>
      <c r="L156" s="42">
        <v>347486</v>
      </c>
      <c r="M156" s="42">
        <v>0</v>
      </c>
      <c r="N156" s="42">
        <v>0</v>
      </c>
      <c r="O156" s="42">
        <v>539612</v>
      </c>
      <c r="P156" s="42">
        <v>6420210</v>
      </c>
      <c r="Q156" s="42">
        <v>5769263</v>
      </c>
      <c r="R156" s="42">
        <v>582958</v>
      </c>
      <c r="S156" s="42">
        <v>0</v>
      </c>
      <c r="T156" s="42">
        <v>12772431</v>
      </c>
      <c r="U156" s="42">
        <v>781812</v>
      </c>
      <c r="V156" s="42">
        <v>515649</v>
      </c>
      <c r="W156" s="43">
        <v>0</v>
      </c>
      <c r="X156" s="43">
        <v>0</v>
      </c>
      <c r="Y156" s="42">
        <v>1297461</v>
      </c>
      <c r="Z156" s="42">
        <v>14609504</v>
      </c>
    </row>
    <row r="157" spans="1:27" s="40" customFormat="1" ht="13.5" x14ac:dyDescent="0.25">
      <c r="A157" s="43" t="s">
        <v>158</v>
      </c>
      <c r="B157" s="42">
        <v>293559</v>
      </c>
      <c r="C157" s="42">
        <v>298296</v>
      </c>
      <c r="D157" s="42">
        <v>0</v>
      </c>
      <c r="E157" s="43">
        <v>0</v>
      </c>
      <c r="F157" s="42">
        <v>9494</v>
      </c>
      <c r="G157" s="42">
        <v>8677</v>
      </c>
      <c r="H157" s="42">
        <v>0</v>
      </c>
      <c r="I157" s="42">
        <v>0</v>
      </c>
      <c r="J157" s="42">
        <v>610026</v>
      </c>
      <c r="K157" s="42">
        <v>237793</v>
      </c>
      <c r="L157" s="42">
        <v>383191</v>
      </c>
      <c r="M157" s="42">
        <v>0</v>
      </c>
      <c r="N157" s="42">
        <v>0</v>
      </c>
      <c r="O157" s="42">
        <v>620984</v>
      </c>
      <c r="P157" s="42">
        <v>5085810</v>
      </c>
      <c r="Q157" s="42">
        <v>5039696</v>
      </c>
      <c r="R157" s="42">
        <v>223402</v>
      </c>
      <c r="S157" s="42">
        <v>380387</v>
      </c>
      <c r="T157" s="42">
        <v>10729295</v>
      </c>
      <c r="U157" s="42">
        <v>693207</v>
      </c>
      <c r="V157" s="42">
        <v>530543</v>
      </c>
      <c r="W157" s="43">
        <v>0</v>
      </c>
      <c r="X157" s="43">
        <v>0</v>
      </c>
      <c r="Y157" s="42">
        <v>1223750</v>
      </c>
      <c r="Z157" s="42">
        <v>12574029</v>
      </c>
    </row>
    <row r="158" spans="1:27" s="40" customFormat="1" ht="13.5" x14ac:dyDescent="0.25">
      <c r="A158" s="43" t="s">
        <v>159</v>
      </c>
      <c r="B158" s="42">
        <v>268260</v>
      </c>
      <c r="C158" s="42">
        <v>271069</v>
      </c>
      <c r="D158" s="42">
        <v>0</v>
      </c>
      <c r="E158" s="43">
        <v>0</v>
      </c>
      <c r="F158" s="42">
        <v>8525</v>
      </c>
      <c r="G158" s="42">
        <v>7953</v>
      </c>
      <c r="H158" s="42">
        <v>0</v>
      </c>
      <c r="I158" s="42">
        <v>0</v>
      </c>
      <c r="J158" s="42">
        <v>555807</v>
      </c>
      <c r="K158" s="42">
        <v>237587</v>
      </c>
      <c r="L158" s="42">
        <v>294903</v>
      </c>
      <c r="M158" s="42">
        <v>0</v>
      </c>
      <c r="N158" s="42">
        <v>0</v>
      </c>
      <c r="O158" s="42">
        <v>532490</v>
      </c>
      <c r="P158" s="42">
        <v>4795407</v>
      </c>
      <c r="Q158" s="42">
        <v>4778809</v>
      </c>
      <c r="R158" s="42">
        <v>260442</v>
      </c>
      <c r="S158" s="42">
        <v>443454</v>
      </c>
      <c r="T158" s="42">
        <v>10278112</v>
      </c>
      <c r="U158" s="42">
        <v>478995</v>
      </c>
      <c r="V158" s="42">
        <v>470408</v>
      </c>
      <c r="W158" s="43">
        <v>0</v>
      </c>
      <c r="X158" s="43">
        <v>0</v>
      </c>
      <c r="Y158" s="42">
        <v>949403</v>
      </c>
      <c r="Z158" s="42">
        <v>11760005</v>
      </c>
    </row>
    <row r="159" spans="1:27" s="40" customFormat="1" ht="13.5" x14ac:dyDescent="0.25">
      <c r="A159" s="43" t="s">
        <v>160</v>
      </c>
      <c r="B159" s="42">
        <v>355012</v>
      </c>
      <c r="C159" s="42">
        <v>366258</v>
      </c>
      <c r="D159" s="42">
        <v>0</v>
      </c>
      <c r="E159" s="43">
        <v>0</v>
      </c>
      <c r="F159" s="42">
        <v>8268</v>
      </c>
      <c r="G159" s="42">
        <v>7533</v>
      </c>
      <c r="H159" s="42">
        <v>0</v>
      </c>
      <c r="I159" s="42">
        <v>0</v>
      </c>
      <c r="J159" s="42">
        <v>737071</v>
      </c>
      <c r="K159" s="42">
        <v>228303</v>
      </c>
      <c r="L159" s="42">
        <v>321738</v>
      </c>
      <c r="M159" s="42">
        <v>0</v>
      </c>
      <c r="N159" s="42">
        <v>0</v>
      </c>
      <c r="O159" s="42">
        <v>550041</v>
      </c>
      <c r="P159" s="42">
        <v>5661726</v>
      </c>
      <c r="Q159" s="42">
        <v>5654061</v>
      </c>
      <c r="R159" s="42">
        <v>331438</v>
      </c>
      <c r="S159" s="42">
        <v>511392</v>
      </c>
      <c r="T159" s="42">
        <v>12158617</v>
      </c>
      <c r="U159" s="42">
        <v>630492</v>
      </c>
      <c r="V159" s="42">
        <v>566528</v>
      </c>
      <c r="W159" s="43">
        <v>0</v>
      </c>
      <c r="X159" s="43">
        <v>0</v>
      </c>
      <c r="Y159" s="42">
        <v>1197020</v>
      </c>
      <c r="Z159" s="42">
        <v>13905678</v>
      </c>
    </row>
    <row r="160" spans="1:27" s="40" customFormat="1" ht="13.5" x14ac:dyDescent="0.25">
      <c r="A160" s="43" t="s">
        <v>161</v>
      </c>
      <c r="B160" s="42">
        <v>341712</v>
      </c>
      <c r="C160" s="42">
        <v>332249</v>
      </c>
      <c r="D160" s="42">
        <v>0</v>
      </c>
      <c r="E160" s="43">
        <v>0</v>
      </c>
      <c r="F160" s="42">
        <v>9909</v>
      </c>
      <c r="G160" s="42">
        <v>9125</v>
      </c>
      <c r="H160" s="42">
        <v>0</v>
      </c>
      <c r="I160" s="42">
        <v>0</v>
      </c>
      <c r="J160" s="42">
        <v>692995</v>
      </c>
      <c r="K160" s="42">
        <v>206853</v>
      </c>
      <c r="L160" s="42">
        <v>289268</v>
      </c>
      <c r="M160" s="42">
        <v>0</v>
      </c>
      <c r="N160" s="42">
        <v>0</v>
      </c>
      <c r="O160" s="42">
        <v>496121</v>
      </c>
      <c r="P160" s="42">
        <v>5420557</v>
      </c>
      <c r="Q160" s="42">
        <v>5597861</v>
      </c>
      <c r="R160" s="42">
        <v>269609</v>
      </c>
      <c r="S160" s="42">
        <v>498568</v>
      </c>
      <c r="T160" s="42">
        <v>11786595</v>
      </c>
      <c r="U160" s="42">
        <v>571159</v>
      </c>
      <c r="V160" s="42">
        <v>564850</v>
      </c>
      <c r="W160" s="43">
        <v>0</v>
      </c>
      <c r="X160" s="43">
        <v>0</v>
      </c>
      <c r="Y160" s="42">
        <v>1136009</v>
      </c>
      <c r="Z160" s="42">
        <v>13418725</v>
      </c>
    </row>
    <row r="161" spans="1:26" s="40" customFormat="1" ht="13.5" x14ac:dyDescent="0.25">
      <c r="A161" s="43" t="s">
        <v>162</v>
      </c>
      <c r="B161" s="42">
        <v>359330</v>
      </c>
      <c r="C161" s="42">
        <v>353774</v>
      </c>
      <c r="D161" s="42">
        <v>0</v>
      </c>
      <c r="E161" s="43">
        <v>0</v>
      </c>
      <c r="F161" s="42">
        <v>10514</v>
      </c>
      <c r="G161" s="42">
        <v>9460</v>
      </c>
      <c r="H161" s="42">
        <v>0</v>
      </c>
      <c r="I161" s="42">
        <v>0</v>
      </c>
      <c r="J161" s="42">
        <v>733078</v>
      </c>
      <c r="K161" s="42">
        <v>147155</v>
      </c>
      <c r="L161" s="42">
        <v>217526</v>
      </c>
      <c r="M161" s="42">
        <v>0</v>
      </c>
      <c r="N161" s="42">
        <v>0</v>
      </c>
      <c r="O161" s="42">
        <v>364681</v>
      </c>
      <c r="P161" s="42">
        <v>5086932</v>
      </c>
      <c r="Q161" s="42">
        <v>5750955</v>
      </c>
      <c r="R161" s="42">
        <v>190251</v>
      </c>
      <c r="S161" s="42">
        <v>324033</v>
      </c>
      <c r="T161" s="42">
        <v>11352171</v>
      </c>
      <c r="U161" s="42">
        <v>489289</v>
      </c>
      <c r="V161" s="42">
        <v>485374</v>
      </c>
      <c r="W161" s="43">
        <v>0</v>
      </c>
      <c r="X161" s="43">
        <v>0</v>
      </c>
      <c r="Y161" s="42">
        <v>974663</v>
      </c>
      <c r="Z161" s="42">
        <v>12691515</v>
      </c>
    </row>
    <row r="162" spans="1:26" s="40" customFormat="1" ht="13.5" x14ac:dyDescent="0.25">
      <c r="A162" s="43" t="s">
        <v>163</v>
      </c>
      <c r="B162" s="42">
        <v>386091</v>
      </c>
      <c r="C162" s="42">
        <v>373250</v>
      </c>
      <c r="D162" s="42">
        <v>1266</v>
      </c>
      <c r="E162" s="42">
        <v>1034</v>
      </c>
      <c r="F162" s="42">
        <v>11436</v>
      </c>
      <c r="G162" s="42">
        <v>10727</v>
      </c>
      <c r="H162" s="42">
        <v>0</v>
      </c>
      <c r="I162" s="42">
        <v>0</v>
      </c>
      <c r="J162" s="42">
        <v>783804</v>
      </c>
      <c r="K162" s="42">
        <v>152999</v>
      </c>
      <c r="L162" s="42">
        <v>243560</v>
      </c>
      <c r="M162" s="42">
        <v>0</v>
      </c>
      <c r="N162" s="42">
        <v>0</v>
      </c>
      <c r="O162" s="42">
        <v>396559</v>
      </c>
      <c r="P162" s="42">
        <v>5106027</v>
      </c>
      <c r="Q162" s="42">
        <v>5125789</v>
      </c>
      <c r="R162" s="42">
        <v>301085</v>
      </c>
      <c r="S162" s="42">
        <v>303027</v>
      </c>
      <c r="T162" s="42">
        <v>10835928</v>
      </c>
      <c r="U162" s="42">
        <v>602076</v>
      </c>
      <c r="V162" s="42">
        <v>475256</v>
      </c>
      <c r="W162" s="43">
        <v>0</v>
      </c>
      <c r="X162" s="43">
        <v>0</v>
      </c>
      <c r="Y162" s="42">
        <v>1077332</v>
      </c>
      <c r="Z162" s="42">
        <v>12309819</v>
      </c>
    </row>
    <row r="163" spans="1:26" s="40" customFormat="1" ht="13.5" x14ac:dyDescent="0.25">
      <c r="A163" s="43" t="s">
        <v>164</v>
      </c>
      <c r="B163" s="42">
        <v>403762</v>
      </c>
      <c r="C163" s="42">
        <v>396670</v>
      </c>
      <c r="D163" s="42">
        <v>1208</v>
      </c>
      <c r="E163" s="42">
        <v>1254</v>
      </c>
      <c r="F163" s="42">
        <v>12923</v>
      </c>
      <c r="G163" s="42">
        <v>11924</v>
      </c>
      <c r="H163" s="42">
        <v>0</v>
      </c>
      <c r="I163" s="42">
        <v>0</v>
      </c>
      <c r="J163" s="42">
        <v>827741</v>
      </c>
      <c r="K163" s="42">
        <v>161610</v>
      </c>
      <c r="L163" s="42">
        <v>207426</v>
      </c>
      <c r="M163" s="42">
        <v>0</v>
      </c>
      <c r="N163" s="42">
        <v>0</v>
      </c>
      <c r="O163" s="42">
        <v>369036</v>
      </c>
      <c r="P163" s="42">
        <v>5211159</v>
      </c>
      <c r="Q163" s="42">
        <v>5505150</v>
      </c>
      <c r="R163" s="42">
        <v>307809</v>
      </c>
      <c r="S163" s="42">
        <v>418218</v>
      </c>
      <c r="T163" s="42">
        <v>11442336</v>
      </c>
      <c r="U163" s="42">
        <v>570522</v>
      </c>
      <c r="V163" s="42">
        <v>534153</v>
      </c>
      <c r="W163" s="43">
        <v>0</v>
      </c>
      <c r="X163" s="43">
        <v>0</v>
      </c>
      <c r="Y163" s="42">
        <v>1104675</v>
      </c>
      <c r="Z163" s="42">
        <v>12916047</v>
      </c>
    </row>
    <row r="164" spans="1:26" s="40" customFormat="1" ht="13.5" x14ac:dyDescent="0.25">
      <c r="A164" s="43" t="s">
        <v>165</v>
      </c>
      <c r="B164" s="42">
        <v>357435</v>
      </c>
      <c r="C164" s="42">
        <v>380153</v>
      </c>
      <c r="D164" s="42">
        <v>53</v>
      </c>
      <c r="E164" s="42">
        <v>287</v>
      </c>
      <c r="F164" s="42">
        <v>12054</v>
      </c>
      <c r="G164" s="42">
        <v>11104</v>
      </c>
      <c r="H164" s="42">
        <v>0</v>
      </c>
      <c r="I164" s="42">
        <v>0</v>
      </c>
      <c r="J164" s="42">
        <v>761086</v>
      </c>
      <c r="K164" s="42">
        <v>174990</v>
      </c>
      <c r="L164" s="42">
        <v>151502</v>
      </c>
      <c r="M164" s="42">
        <v>0</v>
      </c>
      <c r="N164" s="42">
        <v>0</v>
      </c>
      <c r="O164" s="42">
        <v>326492</v>
      </c>
      <c r="P164" s="42">
        <v>5090299</v>
      </c>
      <c r="Q164" s="42">
        <v>5334036</v>
      </c>
      <c r="R164" s="42">
        <v>350728</v>
      </c>
      <c r="S164" s="42">
        <v>324401</v>
      </c>
      <c r="T164" s="42">
        <v>11099464</v>
      </c>
      <c r="U164" s="42">
        <v>482760</v>
      </c>
      <c r="V164" s="42">
        <v>492849</v>
      </c>
      <c r="W164" s="43">
        <v>0</v>
      </c>
      <c r="X164" s="43">
        <v>0</v>
      </c>
      <c r="Y164" s="42">
        <v>975609</v>
      </c>
      <c r="Z164" s="42">
        <v>12401565</v>
      </c>
    </row>
    <row r="165" spans="1:26" s="40" customFormat="1" ht="13.5" x14ac:dyDescent="0.25">
      <c r="A165" s="43" t="s">
        <v>166</v>
      </c>
      <c r="B165" s="42">
        <v>334037</v>
      </c>
      <c r="C165" s="42">
        <v>333960</v>
      </c>
      <c r="D165" s="42">
        <v>0</v>
      </c>
      <c r="E165" s="42">
        <v>0</v>
      </c>
      <c r="F165" s="42">
        <v>8897</v>
      </c>
      <c r="G165" s="42">
        <v>8369</v>
      </c>
      <c r="H165" s="42">
        <v>0</v>
      </c>
      <c r="I165" s="42">
        <v>0</v>
      </c>
      <c r="J165" s="42">
        <v>685263</v>
      </c>
      <c r="K165" s="42">
        <v>168078</v>
      </c>
      <c r="L165" s="42">
        <v>211434</v>
      </c>
      <c r="M165" s="42">
        <v>0</v>
      </c>
      <c r="N165" s="42">
        <v>0</v>
      </c>
      <c r="O165" s="42">
        <v>379512</v>
      </c>
      <c r="P165" s="42">
        <v>5200879</v>
      </c>
      <c r="Q165" s="42">
        <v>5231439</v>
      </c>
      <c r="R165" s="42">
        <v>408651</v>
      </c>
      <c r="S165" s="42">
        <v>372835</v>
      </c>
      <c r="T165" s="42">
        <v>11213804</v>
      </c>
      <c r="U165" s="42">
        <v>592097</v>
      </c>
      <c r="V165" s="42">
        <v>504904</v>
      </c>
      <c r="W165" s="43">
        <v>0</v>
      </c>
      <c r="X165" s="43">
        <v>0</v>
      </c>
      <c r="Y165" s="42">
        <v>1097001</v>
      </c>
      <c r="Z165" s="42">
        <v>12690317</v>
      </c>
    </row>
    <row r="166" spans="1:26" s="40" customFormat="1" ht="13.5" x14ac:dyDescent="0.25">
      <c r="A166" s="43" t="s">
        <v>167</v>
      </c>
      <c r="B166" s="42">
        <v>372544</v>
      </c>
      <c r="C166" s="42">
        <v>379219</v>
      </c>
      <c r="D166" s="42">
        <v>0</v>
      </c>
      <c r="E166" s="42">
        <v>0</v>
      </c>
      <c r="F166" s="42">
        <v>9362</v>
      </c>
      <c r="G166" s="42">
        <v>8872</v>
      </c>
      <c r="H166" s="42">
        <v>0</v>
      </c>
      <c r="I166" s="42">
        <v>0</v>
      </c>
      <c r="J166" s="42">
        <v>769997</v>
      </c>
      <c r="K166" s="42">
        <v>142036</v>
      </c>
      <c r="L166" s="42">
        <v>270442</v>
      </c>
      <c r="M166" s="42">
        <v>0</v>
      </c>
      <c r="N166" s="42">
        <v>0</v>
      </c>
      <c r="O166" s="42">
        <v>412478</v>
      </c>
      <c r="P166" s="42">
        <v>5302111</v>
      </c>
      <c r="Q166" s="42">
        <v>5434294</v>
      </c>
      <c r="R166" s="42">
        <v>444045</v>
      </c>
      <c r="S166" s="42">
        <v>315409</v>
      </c>
      <c r="T166" s="42">
        <v>11495859</v>
      </c>
      <c r="U166" s="42">
        <v>493581</v>
      </c>
      <c r="V166" s="42">
        <v>502940</v>
      </c>
      <c r="W166" s="43">
        <v>0</v>
      </c>
      <c r="X166" s="43">
        <v>0</v>
      </c>
      <c r="Y166" s="42">
        <v>996521</v>
      </c>
      <c r="Z166" s="42">
        <v>12904858</v>
      </c>
    </row>
    <row r="167" spans="1:26" s="40" customFormat="1" ht="13.5" x14ac:dyDescent="0.25">
      <c r="A167" s="43" t="s">
        <v>168</v>
      </c>
      <c r="B167" s="42">
        <v>363767</v>
      </c>
      <c r="C167" s="42">
        <v>362592</v>
      </c>
      <c r="D167" s="42">
        <v>0</v>
      </c>
      <c r="E167" s="42">
        <v>0</v>
      </c>
      <c r="F167" s="42">
        <v>8725</v>
      </c>
      <c r="G167" s="42">
        <v>8195</v>
      </c>
      <c r="H167" s="42">
        <v>0</v>
      </c>
      <c r="I167" s="42">
        <v>0</v>
      </c>
      <c r="J167" s="42">
        <v>743279</v>
      </c>
      <c r="K167" s="42">
        <v>288101</v>
      </c>
      <c r="L167" s="42">
        <v>219402</v>
      </c>
      <c r="M167" s="42">
        <v>0</v>
      </c>
      <c r="N167" s="42">
        <v>0</v>
      </c>
      <c r="O167" s="42">
        <v>507503</v>
      </c>
      <c r="P167" s="42">
        <v>4727308</v>
      </c>
      <c r="Q167" s="42">
        <v>4942139</v>
      </c>
      <c r="R167" s="42">
        <v>331709</v>
      </c>
      <c r="S167" s="42">
        <v>387761</v>
      </c>
      <c r="T167" s="42">
        <v>10388917</v>
      </c>
      <c r="U167" s="42">
        <v>570340</v>
      </c>
      <c r="V167" s="42">
        <v>469145</v>
      </c>
      <c r="W167" s="43">
        <v>0</v>
      </c>
      <c r="X167" s="43">
        <v>0</v>
      </c>
      <c r="Y167" s="42">
        <v>1039485</v>
      </c>
      <c r="Z167" s="42">
        <v>11935905</v>
      </c>
    </row>
    <row r="168" spans="1:26" s="40" customFormat="1" ht="13.5" x14ac:dyDescent="0.25">
      <c r="A168" s="43" t="s">
        <v>169</v>
      </c>
      <c r="B168" s="42">
        <v>368199</v>
      </c>
      <c r="C168" s="42">
        <v>357639</v>
      </c>
      <c r="D168" s="42">
        <v>0</v>
      </c>
      <c r="E168" s="42">
        <v>0</v>
      </c>
      <c r="F168" s="42">
        <v>9084</v>
      </c>
      <c r="G168" s="42">
        <v>8520</v>
      </c>
      <c r="H168" s="42">
        <v>0</v>
      </c>
      <c r="I168" s="42">
        <v>0</v>
      </c>
      <c r="J168" s="42">
        <v>743442</v>
      </c>
      <c r="K168" s="42">
        <v>176098</v>
      </c>
      <c r="L168" s="42">
        <v>343839</v>
      </c>
      <c r="M168" s="42">
        <v>0</v>
      </c>
      <c r="N168" s="42">
        <v>0</v>
      </c>
      <c r="O168" s="42">
        <v>519937</v>
      </c>
      <c r="P168" s="42">
        <v>5503623</v>
      </c>
      <c r="Q168" s="42">
        <v>5738815</v>
      </c>
      <c r="R168" s="42">
        <v>375875</v>
      </c>
      <c r="S168" s="42">
        <v>291811</v>
      </c>
      <c r="T168" s="42">
        <v>11910124</v>
      </c>
      <c r="U168" s="42">
        <v>588915</v>
      </c>
      <c r="V168" s="42">
        <v>493655</v>
      </c>
      <c r="W168" s="43">
        <v>0</v>
      </c>
      <c r="X168" s="43">
        <v>0</v>
      </c>
      <c r="Y168" s="42">
        <v>1082570</v>
      </c>
      <c r="Z168" s="42">
        <v>13512631</v>
      </c>
    </row>
    <row r="169" spans="1:26" s="40" customFormat="1" ht="13.5" x14ac:dyDescent="0.25">
      <c r="A169" s="43" t="s">
        <v>170</v>
      </c>
      <c r="B169" s="42">
        <v>310810</v>
      </c>
      <c r="C169" s="42">
        <v>319159</v>
      </c>
      <c r="D169" s="42">
        <v>0</v>
      </c>
      <c r="E169" s="42">
        <v>0</v>
      </c>
      <c r="F169" s="42">
        <v>9457</v>
      </c>
      <c r="G169" s="42">
        <v>8735</v>
      </c>
      <c r="H169" s="42">
        <v>0</v>
      </c>
      <c r="I169" s="42">
        <v>0</v>
      </c>
      <c r="J169" s="42">
        <v>648161</v>
      </c>
      <c r="K169" s="42">
        <v>157636</v>
      </c>
      <c r="L169" s="42">
        <v>307269</v>
      </c>
      <c r="M169" s="42">
        <v>0</v>
      </c>
      <c r="N169" s="42">
        <v>0</v>
      </c>
      <c r="O169" s="42">
        <v>464905</v>
      </c>
      <c r="P169" s="42">
        <v>4809823</v>
      </c>
      <c r="Q169" s="42">
        <v>4921389</v>
      </c>
      <c r="R169" s="42">
        <v>215037</v>
      </c>
      <c r="S169" s="42">
        <v>244059</v>
      </c>
      <c r="T169" s="42">
        <v>10190308</v>
      </c>
      <c r="U169" s="42">
        <v>530047</v>
      </c>
      <c r="V169" s="42">
        <v>503365</v>
      </c>
      <c r="W169" s="43">
        <v>0</v>
      </c>
      <c r="X169" s="43">
        <v>0</v>
      </c>
      <c r="Y169" s="42">
        <v>1033412</v>
      </c>
      <c r="Z169" s="42">
        <v>11688625</v>
      </c>
    </row>
    <row r="170" spans="1:26" s="40" customFormat="1" ht="13.5" x14ac:dyDescent="0.25">
      <c r="A170" s="43" t="s">
        <v>171</v>
      </c>
      <c r="B170" s="42">
        <v>295155</v>
      </c>
      <c r="C170" s="42">
        <v>296120</v>
      </c>
      <c r="D170" s="42">
        <v>112</v>
      </c>
      <c r="E170" s="42">
        <v>154</v>
      </c>
      <c r="F170" s="42">
        <v>8597</v>
      </c>
      <c r="G170" s="42">
        <v>8292</v>
      </c>
      <c r="H170" s="42">
        <v>7</v>
      </c>
      <c r="I170" s="42">
        <v>0</v>
      </c>
      <c r="J170" s="42">
        <v>608437</v>
      </c>
      <c r="K170" s="42">
        <v>218498</v>
      </c>
      <c r="L170" s="42">
        <v>250639</v>
      </c>
      <c r="M170" s="42">
        <v>0</v>
      </c>
      <c r="N170" s="42">
        <v>0</v>
      </c>
      <c r="O170" s="42">
        <v>469137</v>
      </c>
      <c r="P170" s="42">
        <v>4936510</v>
      </c>
      <c r="Q170" s="42">
        <v>4771194</v>
      </c>
      <c r="R170" s="42">
        <v>307466</v>
      </c>
      <c r="S170" s="42">
        <v>540099</v>
      </c>
      <c r="T170" s="42">
        <v>10555269</v>
      </c>
      <c r="U170" s="42">
        <v>415540</v>
      </c>
      <c r="V170" s="42">
        <v>489951</v>
      </c>
      <c r="W170" s="43">
        <v>0</v>
      </c>
      <c r="X170" s="43">
        <v>0</v>
      </c>
      <c r="Y170" s="42">
        <v>905491</v>
      </c>
      <c r="Z170" s="42">
        <v>11929897</v>
      </c>
    </row>
    <row r="171" spans="1:26" s="40" customFormat="1" ht="13.5" x14ac:dyDescent="0.25">
      <c r="A171" s="43" t="s">
        <v>172</v>
      </c>
      <c r="B171" s="42">
        <v>390693</v>
      </c>
      <c r="C171" s="42">
        <v>393702</v>
      </c>
      <c r="D171" s="42">
        <v>204</v>
      </c>
      <c r="E171" s="42">
        <v>307</v>
      </c>
      <c r="F171" s="42">
        <v>8402</v>
      </c>
      <c r="G171" s="42">
        <v>8238</v>
      </c>
      <c r="H171" s="42">
        <v>6</v>
      </c>
      <c r="I171" s="42">
        <v>1</v>
      </c>
      <c r="J171" s="42">
        <v>801553</v>
      </c>
      <c r="K171" s="42">
        <v>146342</v>
      </c>
      <c r="L171" s="42">
        <v>334857</v>
      </c>
      <c r="M171" s="42">
        <v>0</v>
      </c>
      <c r="N171" s="42">
        <v>0</v>
      </c>
      <c r="O171" s="42">
        <v>481199</v>
      </c>
      <c r="P171" s="42">
        <v>5574925</v>
      </c>
      <c r="Q171" s="42">
        <v>5704812</v>
      </c>
      <c r="R171" s="42">
        <v>409736</v>
      </c>
      <c r="S171" s="42">
        <v>296255</v>
      </c>
      <c r="T171" s="42">
        <v>11985728</v>
      </c>
      <c r="U171" s="42">
        <v>543329</v>
      </c>
      <c r="V171" s="42">
        <v>560958</v>
      </c>
      <c r="W171" s="42">
        <v>0</v>
      </c>
      <c r="X171" s="42">
        <v>0</v>
      </c>
      <c r="Y171" s="42">
        <v>1104287</v>
      </c>
      <c r="Z171" s="42">
        <v>13571214</v>
      </c>
    </row>
    <row r="172" spans="1:26" s="40" customFormat="1" ht="13.5" x14ac:dyDescent="0.25">
      <c r="A172" s="43" t="s">
        <v>173</v>
      </c>
      <c r="B172" s="42">
        <v>352016</v>
      </c>
      <c r="C172" s="42">
        <v>352587</v>
      </c>
      <c r="D172" s="42">
        <v>228</v>
      </c>
      <c r="E172" s="42">
        <v>404</v>
      </c>
      <c r="F172" s="42">
        <v>10437</v>
      </c>
      <c r="G172" s="42">
        <v>10113</v>
      </c>
      <c r="H172" s="42">
        <v>2</v>
      </c>
      <c r="I172" s="42">
        <v>2</v>
      </c>
      <c r="J172" s="42">
        <v>725789</v>
      </c>
      <c r="K172" s="42">
        <v>112696</v>
      </c>
      <c r="L172" s="42">
        <v>319489</v>
      </c>
      <c r="M172" s="42">
        <v>0</v>
      </c>
      <c r="N172" s="42">
        <v>0</v>
      </c>
      <c r="O172" s="42">
        <v>432185</v>
      </c>
      <c r="P172" s="42">
        <v>5471889</v>
      </c>
      <c r="Q172" s="42">
        <v>5530793</v>
      </c>
      <c r="R172" s="42">
        <v>468759</v>
      </c>
      <c r="S172" s="42">
        <v>379887</v>
      </c>
      <c r="T172" s="42">
        <v>11851328</v>
      </c>
      <c r="U172" s="42">
        <v>439040</v>
      </c>
      <c r="V172" s="42">
        <v>553664</v>
      </c>
      <c r="W172" s="42">
        <v>0</v>
      </c>
      <c r="X172" s="42">
        <v>0</v>
      </c>
      <c r="Y172" s="42">
        <v>992704</v>
      </c>
      <c r="Z172" s="42">
        <v>13276217</v>
      </c>
    </row>
    <row r="173" spans="1:26" s="40" customFormat="1" ht="13.5" x14ac:dyDescent="0.25">
      <c r="A173" s="43" t="s">
        <v>174</v>
      </c>
      <c r="B173" s="42">
        <v>401935</v>
      </c>
      <c r="C173" s="42">
        <v>393147</v>
      </c>
      <c r="D173" s="42">
        <v>334</v>
      </c>
      <c r="E173" s="42">
        <v>358</v>
      </c>
      <c r="F173" s="42">
        <v>10800</v>
      </c>
      <c r="G173" s="42">
        <v>9961</v>
      </c>
      <c r="H173" s="42">
        <v>0</v>
      </c>
      <c r="I173" s="42">
        <v>1</v>
      </c>
      <c r="J173" s="42">
        <v>816536</v>
      </c>
      <c r="K173" s="42">
        <v>87011</v>
      </c>
      <c r="L173" s="42">
        <v>226503</v>
      </c>
      <c r="M173" s="42">
        <v>0</v>
      </c>
      <c r="N173" s="42">
        <v>0</v>
      </c>
      <c r="O173" s="42">
        <v>313514</v>
      </c>
      <c r="P173" s="42">
        <v>4931451</v>
      </c>
      <c r="Q173" s="42">
        <v>4691496</v>
      </c>
      <c r="R173" s="42">
        <v>500933</v>
      </c>
      <c r="S173" s="42">
        <v>574414</v>
      </c>
      <c r="T173" s="42">
        <v>10698294</v>
      </c>
      <c r="U173" s="42">
        <v>410006</v>
      </c>
      <c r="V173" s="42">
        <v>515321</v>
      </c>
      <c r="W173" s="42">
        <v>0</v>
      </c>
      <c r="X173" s="42">
        <v>0</v>
      </c>
      <c r="Y173" s="42">
        <v>925327</v>
      </c>
      <c r="Z173" s="42">
        <v>11937135</v>
      </c>
    </row>
    <row r="174" spans="1:26" s="40" customFormat="1" ht="13.5" x14ac:dyDescent="0.25">
      <c r="A174" s="43" t="s">
        <v>175</v>
      </c>
      <c r="B174" s="42">
        <v>405442</v>
      </c>
      <c r="C174" s="42">
        <v>385030</v>
      </c>
      <c r="D174" s="42">
        <v>1378</v>
      </c>
      <c r="E174" s="42">
        <v>1186</v>
      </c>
      <c r="F174" s="42">
        <v>11479</v>
      </c>
      <c r="G174" s="42">
        <v>10537</v>
      </c>
      <c r="H174" s="42">
        <v>8</v>
      </c>
      <c r="I174" s="42">
        <v>0</v>
      </c>
      <c r="J174" s="42">
        <v>815060</v>
      </c>
      <c r="K174" s="42">
        <v>86249</v>
      </c>
      <c r="L174" s="42">
        <v>231079</v>
      </c>
      <c r="M174" s="42">
        <v>0</v>
      </c>
      <c r="N174" s="42">
        <v>0</v>
      </c>
      <c r="O174" s="42">
        <v>317328</v>
      </c>
      <c r="P174" s="42">
        <v>5230415</v>
      </c>
      <c r="Q174" s="42">
        <v>5061151</v>
      </c>
      <c r="R174" s="42">
        <v>640007</v>
      </c>
      <c r="S174" s="42">
        <v>317383</v>
      </c>
      <c r="T174" s="42">
        <v>11248956</v>
      </c>
      <c r="U174" s="42">
        <v>483417</v>
      </c>
      <c r="V174" s="42">
        <v>490698</v>
      </c>
      <c r="W174" s="42">
        <v>0</v>
      </c>
      <c r="X174" s="42">
        <v>0</v>
      </c>
      <c r="Y174" s="42">
        <v>974115</v>
      </c>
      <c r="Z174" s="42">
        <v>12540399</v>
      </c>
    </row>
    <row r="175" spans="1:26" s="40" customFormat="1" ht="13.5" x14ac:dyDescent="0.25">
      <c r="A175" s="43" t="s">
        <v>176</v>
      </c>
      <c r="B175" s="42">
        <v>411300</v>
      </c>
      <c r="C175" s="42">
        <v>409486</v>
      </c>
      <c r="D175" s="42">
        <v>1421</v>
      </c>
      <c r="E175" s="42">
        <v>1499</v>
      </c>
      <c r="F175" s="42">
        <v>12955</v>
      </c>
      <c r="G175" s="42">
        <v>11384</v>
      </c>
      <c r="H175" s="42">
        <v>7</v>
      </c>
      <c r="I175" s="42">
        <v>2</v>
      </c>
      <c r="J175" s="42">
        <v>848054</v>
      </c>
      <c r="K175" s="42">
        <v>102416</v>
      </c>
      <c r="L175" s="42">
        <v>174479</v>
      </c>
      <c r="M175" s="42">
        <v>0</v>
      </c>
      <c r="N175" s="42">
        <v>0</v>
      </c>
      <c r="O175" s="42">
        <v>276895</v>
      </c>
      <c r="P175" s="42">
        <v>5441667</v>
      </c>
      <c r="Q175" s="42">
        <v>5343464</v>
      </c>
      <c r="R175" s="42">
        <v>367568</v>
      </c>
      <c r="S175" s="42">
        <v>347911</v>
      </c>
      <c r="T175" s="42">
        <v>11500610</v>
      </c>
      <c r="U175" s="42">
        <v>457403</v>
      </c>
      <c r="V175" s="42">
        <v>405759</v>
      </c>
      <c r="W175" s="42">
        <v>0</v>
      </c>
      <c r="X175" s="42">
        <v>0</v>
      </c>
      <c r="Y175" s="42">
        <v>863162</v>
      </c>
      <c r="Z175" s="42">
        <v>12640667</v>
      </c>
    </row>
    <row r="176" spans="1:26" s="40" customFormat="1" ht="13.5" x14ac:dyDescent="0.25">
      <c r="A176" s="43" t="s">
        <v>177</v>
      </c>
      <c r="B176" s="42">
        <v>374464</v>
      </c>
      <c r="C176" s="42">
        <v>394488</v>
      </c>
      <c r="D176" s="42">
        <v>869</v>
      </c>
      <c r="E176" s="42">
        <v>645</v>
      </c>
      <c r="F176" s="42">
        <v>11542</v>
      </c>
      <c r="G176" s="42">
        <v>10448</v>
      </c>
      <c r="H176" s="42">
        <v>4</v>
      </c>
      <c r="I176" s="42">
        <v>25</v>
      </c>
      <c r="J176" s="42">
        <v>792485</v>
      </c>
      <c r="K176" s="42">
        <v>74724</v>
      </c>
      <c r="L176" s="42">
        <v>157004</v>
      </c>
      <c r="M176" s="42">
        <v>0</v>
      </c>
      <c r="N176" s="42">
        <v>0</v>
      </c>
      <c r="O176" s="42">
        <v>231728</v>
      </c>
      <c r="P176" s="42">
        <v>5236718</v>
      </c>
      <c r="Q176" s="42">
        <v>5638106</v>
      </c>
      <c r="R176" s="42">
        <v>530922</v>
      </c>
      <c r="S176" s="42">
        <v>492498</v>
      </c>
      <c r="T176" s="42">
        <v>11898244</v>
      </c>
      <c r="U176" s="42">
        <v>382863</v>
      </c>
      <c r="V176" s="42">
        <v>424407</v>
      </c>
      <c r="W176" s="42">
        <v>0</v>
      </c>
      <c r="X176" s="42">
        <v>0</v>
      </c>
      <c r="Y176" s="42">
        <v>807270</v>
      </c>
      <c r="Z176" s="42">
        <v>12937242</v>
      </c>
    </row>
    <row r="177" spans="1:30" s="40" customFormat="1" ht="13.5" x14ac:dyDescent="0.25">
      <c r="A177" s="43" t="s">
        <v>178</v>
      </c>
      <c r="B177" s="42">
        <v>353908</v>
      </c>
      <c r="C177" s="42">
        <v>351092</v>
      </c>
      <c r="D177" s="42">
        <v>0</v>
      </c>
      <c r="E177" s="42">
        <v>0</v>
      </c>
      <c r="F177" s="42">
        <v>8988</v>
      </c>
      <c r="G177" s="42">
        <v>8107</v>
      </c>
      <c r="H177" s="42">
        <v>0</v>
      </c>
      <c r="I177" s="42">
        <v>0</v>
      </c>
      <c r="J177" s="42">
        <v>722095</v>
      </c>
      <c r="K177" s="42">
        <v>78212</v>
      </c>
      <c r="L177" s="42">
        <v>182952</v>
      </c>
      <c r="M177" s="42">
        <v>0</v>
      </c>
      <c r="N177" s="42">
        <v>0</v>
      </c>
      <c r="O177" s="42">
        <v>261164</v>
      </c>
      <c r="P177" s="42">
        <v>5208703</v>
      </c>
      <c r="Q177" s="42">
        <v>5601189</v>
      </c>
      <c r="R177" s="42">
        <v>457141</v>
      </c>
      <c r="S177" s="42">
        <v>490481</v>
      </c>
      <c r="T177" s="42">
        <v>11757514</v>
      </c>
      <c r="U177" s="42">
        <v>440920</v>
      </c>
      <c r="V177" s="42">
        <v>409619</v>
      </c>
      <c r="W177" s="42">
        <v>0</v>
      </c>
      <c r="X177" s="42">
        <v>0</v>
      </c>
      <c r="Y177" s="42">
        <v>850539</v>
      </c>
      <c r="Z177" s="42">
        <v>12869217</v>
      </c>
      <c r="AA177" s="41"/>
      <c r="AB177" s="41"/>
    </row>
    <row r="178" spans="1:30" s="40" customFormat="1" ht="13.5" x14ac:dyDescent="0.25">
      <c r="A178" s="43" t="s">
        <v>179</v>
      </c>
      <c r="B178" s="42">
        <v>383080</v>
      </c>
      <c r="C178" s="42">
        <v>390764</v>
      </c>
      <c r="D178" s="42">
        <v>0</v>
      </c>
      <c r="E178" s="42">
        <v>173</v>
      </c>
      <c r="F178" s="42">
        <v>10263</v>
      </c>
      <c r="G178" s="42">
        <v>9328</v>
      </c>
      <c r="H178" s="42">
        <v>0</v>
      </c>
      <c r="I178" s="42">
        <v>32</v>
      </c>
      <c r="J178" s="42">
        <v>793640</v>
      </c>
      <c r="K178" s="42">
        <v>60507</v>
      </c>
      <c r="L178" s="42">
        <v>165539</v>
      </c>
      <c r="M178" s="42">
        <v>0</v>
      </c>
      <c r="N178" s="42">
        <v>0</v>
      </c>
      <c r="O178" s="42">
        <v>226046</v>
      </c>
      <c r="P178" s="42">
        <v>5181958</v>
      </c>
      <c r="Q178" s="42">
        <v>5453509</v>
      </c>
      <c r="R178" s="42">
        <v>625896</v>
      </c>
      <c r="S178" s="42">
        <v>477644</v>
      </c>
      <c r="T178" s="42">
        <v>11739007</v>
      </c>
      <c r="U178" s="42">
        <v>471783</v>
      </c>
      <c r="V178" s="42">
        <v>411589</v>
      </c>
      <c r="W178" s="42">
        <v>0</v>
      </c>
      <c r="X178" s="42">
        <v>0</v>
      </c>
      <c r="Y178" s="42">
        <v>883372</v>
      </c>
      <c r="Z178" s="42">
        <v>12848425</v>
      </c>
    </row>
    <row r="179" spans="1:30" s="40" customFormat="1" ht="13.5" x14ac:dyDescent="0.25">
      <c r="A179" s="43" t="s">
        <v>180</v>
      </c>
      <c r="B179" s="42">
        <v>371227</v>
      </c>
      <c r="C179" s="42">
        <v>369088</v>
      </c>
      <c r="D179" s="42">
        <v>0</v>
      </c>
      <c r="E179" s="42">
        <v>0</v>
      </c>
      <c r="F179" s="42">
        <v>8583</v>
      </c>
      <c r="G179" s="42">
        <v>7814</v>
      </c>
      <c r="H179" s="42">
        <v>0</v>
      </c>
      <c r="I179" s="42">
        <v>0</v>
      </c>
      <c r="J179" s="42">
        <v>756712</v>
      </c>
      <c r="K179" s="42">
        <v>81594</v>
      </c>
      <c r="L179" s="42">
        <v>178987</v>
      </c>
      <c r="M179" s="42">
        <v>0</v>
      </c>
      <c r="N179" s="42">
        <v>0</v>
      </c>
      <c r="O179" s="42">
        <v>260581</v>
      </c>
      <c r="P179" s="42">
        <v>5062120</v>
      </c>
      <c r="Q179" s="42">
        <v>5447875</v>
      </c>
      <c r="R179" s="42">
        <v>558626</v>
      </c>
      <c r="S179" s="42">
        <v>582943</v>
      </c>
      <c r="T179" s="42">
        <v>11651564</v>
      </c>
      <c r="U179" s="42">
        <v>466296</v>
      </c>
      <c r="V179" s="42">
        <v>407337</v>
      </c>
      <c r="W179" s="42">
        <v>0</v>
      </c>
      <c r="X179" s="42">
        <v>0</v>
      </c>
      <c r="Y179" s="42">
        <v>873633</v>
      </c>
      <c r="Z179" s="42">
        <v>12785778</v>
      </c>
    </row>
    <row r="180" spans="1:30" s="40" customFormat="1" ht="13.5" x14ac:dyDescent="0.25">
      <c r="A180" s="43" t="s">
        <v>181</v>
      </c>
      <c r="B180" s="42">
        <v>374098</v>
      </c>
      <c r="C180" s="42">
        <v>360844</v>
      </c>
      <c r="D180" s="43">
        <v>0</v>
      </c>
      <c r="E180" s="43">
        <v>0</v>
      </c>
      <c r="F180" s="42">
        <v>8998</v>
      </c>
      <c r="G180" s="42">
        <v>8413</v>
      </c>
      <c r="H180" s="42">
        <v>0</v>
      </c>
      <c r="I180" s="42">
        <v>0</v>
      </c>
      <c r="J180" s="42">
        <v>752353</v>
      </c>
      <c r="K180" s="42">
        <v>82241</v>
      </c>
      <c r="L180" s="42">
        <v>194971</v>
      </c>
      <c r="M180" s="42">
        <v>0</v>
      </c>
      <c r="N180" s="42">
        <v>0</v>
      </c>
      <c r="O180" s="42">
        <v>277212</v>
      </c>
      <c r="P180" s="42">
        <v>5673914</v>
      </c>
      <c r="Q180" s="42">
        <v>6647735</v>
      </c>
      <c r="R180" s="42">
        <v>480350</v>
      </c>
      <c r="S180" s="42">
        <v>377808</v>
      </c>
      <c r="T180" s="42">
        <v>13179807</v>
      </c>
      <c r="U180" s="42">
        <v>473543</v>
      </c>
      <c r="V180" s="42">
        <v>415609</v>
      </c>
      <c r="W180" s="42">
        <v>0</v>
      </c>
      <c r="X180" s="42">
        <v>0</v>
      </c>
      <c r="Y180" s="42">
        <v>889152</v>
      </c>
      <c r="Z180" s="42">
        <v>14346171</v>
      </c>
      <c r="AA180" s="41"/>
      <c r="AB180" s="41"/>
    </row>
    <row r="181" spans="1:30" s="40" customFormat="1" ht="13.5" x14ac:dyDescent="0.25">
      <c r="A181" s="43" t="s">
        <v>182</v>
      </c>
      <c r="B181" s="42">
        <v>316633</v>
      </c>
      <c r="C181" s="42">
        <v>324999</v>
      </c>
      <c r="D181" s="43">
        <v>0</v>
      </c>
      <c r="E181" s="43">
        <v>0</v>
      </c>
      <c r="F181" s="42">
        <v>9548</v>
      </c>
      <c r="G181" s="42">
        <v>8706</v>
      </c>
      <c r="H181" s="42">
        <v>0</v>
      </c>
      <c r="I181" s="42">
        <v>0</v>
      </c>
      <c r="J181" s="42">
        <v>659886</v>
      </c>
      <c r="K181" s="42">
        <v>75964</v>
      </c>
      <c r="L181" s="42">
        <v>165535</v>
      </c>
      <c r="M181" s="42">
        <v>0</v>
      </c>
      <c r="N181" s="42">
        <v>0</v>
      </c>
      <c r="O181" s="42">
        <v>241499</v>
      </c>
      <c r="P181" s="42">
        <v>4826617</v>
      </c>
      <c r="Q181" s="42">
        <v>5488905</v>
      </c>
      <c r="R181" s="42">
        <v>447628</v>
      </c>
      <c r="S181" s="42">
        <v>252346</v>
      </c>
      <c r="T181" s="42">
        <v>11015496</v>
      </c>
      <c r="U181" s="42">
        <v>443972</v>
      </c>
      <c r="V181" s="42">
        <v>399583</v>
      </c>
      <c r="W181" s="42">
        <v>0</v>
      </c>
      <c r="X181" s="42">
        <v>0</v>
      </c>
      <c r="Y181" s="42">
        <v>843555</v>
      </c>
      <c r="Z181" s="42">
        <v>12100550</v>
      </c>
    </row>
    <row r="182" spans="1:30" s="40" customFormat="1" ht="13.5" x14ac:dyDescent="0.25">
      <c r="A182" s="43" t="s">
        <v>183</v>
      </c>
      <c r="B182" s="42">
        <v>318950</v>
      </c>
      <c r="C182" s="42">
        <v>319571</v>
      </c>
      <c r="D182" s="42">
        <v>0</v>
      </c>
      <c r="E182" s="43">
        <v>0</v>
      </c>
      <c r="F182" s="42">
        <v>8964</v>
      </c>
      <c r="G182" s="42">
        <v>8074</v>
      </c>
      <c r="H182" s="42">
        <v>0</v>
      </c>
      <c r="I182" s="42">
        <v>0</v>
      </c>
      <c r="J182" s="42">
        <v>655559</v>
      </c>
      <c r="K182" s="42">
        <v>78794</v>
      </c>
      <c r="L182" s="42">
        <v>147701</v>
      </c>
      <c r="M182" s="42">
        <v>0</v>
      </c>
      <c r="N182" s="42">
        <v>0</v>
      </c>
      <c r="O182" s="42">
        <v>226495</v>
      </c>
      <c r="P182" s="42">
        <v>4868098</v>
      </c>
      <c r="Q182" s="42">
        <v>5404814</v>
      </c>
      <c r="R182" s="42">
        <v>381418</v>
      </c>
      <c r="S182" s="42">
        <v>272984</v>
      </c>
      <c r="T182" s="42">
        <v>10927314</v>
      </c>
      <c r="U182" s="42">
        <v>419673</v>
      </c>
      <c r="V182" s="42">
        <v>429765</v>
      </c>
      <c r="W182" s="42">
        <v>0</v>
      </c>
      <c r="X182" s="42">
        <v>0</v>
      </c>
      <c r="Y182" s="42">
        <v>849438</v>
      </c>
      <c r="Z182" s="42">
        <v>12003247</v>
      </c>
    </row>
    <row r="183" spans="1:30" s="40" customFormat="1" ht="13.5" x14ac:dyDescent="0.25">
      <c r="A183" s="43" t="s">
        <v>184</v>
      </c>
      <c r="B183" s="42">
        <v>401357</v>
      </c>
      <c r="C183" s="42">
        <v>408129</v>
      </c>
      <c r="D183" s="42">
        <v>0</v>
      </c>
      <c r="E183" s="43">
        <v>0</v>
      </c>
      <c r="F183" s="42">
        <v>8569</v>
      </c>
      <c r="G183" s="42">
        <v>7903</v>
      </c>
      <c r="H183" s="42">
        <v>0</v>
      </c>
      <c r="I183" s="42">
        <v>0</v>
      </c>
      <c r="J183" s="42">
        <v>825958</v>
      </c>
      <c r="K183" s="42">
        <v>70119</v>
      </c>
      <c r="L183" s="42">
        <v>154240</v>
      </c>
      <c r="M183" s="42">
        <v>0</v>
      </c>
      <c r="N183" s="42">
        <v>0</v>
      </c>
      <c r="O183" s="42">
        <v>224359</v>
      </c>
      <c r="P183" s="42">
        <v>5640134</v>
      </c>
      <c r="Q183" s="42">
        <v>6154736</v>
      </c>
      <c r="R183" s="42">
        <v>473585</v>
      </c>
      <c r="S183" s="42">
        <v>480291</v>
      </c>
      <c r="T183" s="42">
        <v>12748746</v>
      </c>
      <c r="U183" s="42">
        <v>455901</v>
      </c>
      <c r="V183" s="42">
        <v>478562</v>
      </c>
      <c r="W183" s="42">
        <v>0</v>
      </c>
      <c r="X183" s="42">
        <v>0</v>
      </c>
      <c r="Y183" s="42">
        <v>934463</v>
      </c>
      <c r="Z183" s="42">
        <v>13907568</v>
      </c>
    </row>
    <row r="184" spans="1:30" s="40" customFormat="1" ht="13.5" x14ac:dyDescent="0.25">
      <c r="A184" s="43" t="s">
        <v>185</v>
      </c>
      <c r="B184" s="42">
        <v>382862</v>
      </c>
      <c r="C184" s="42">
        <v>374359</v>
      </c>
      <c r="D184" s="42">
        <v>0</v>
      </c>
      <c r="E184" s="43">
        <v>0</v>
      </c>
      <c r="F184" s="42">
        <v>9459</v>
      </c>
      <c r="G184" s="42">
        <v>8683</v>
      </c>
      <c r="H184" s="42">
        <v>0</v>
      </c>
      <c r="I184" s="42">
        <v>0</v>
      </c>
      <c r="J184" s="42">
        <v>775363</v>
      </c>
      <c r="K184" s="42">
        <v>58231</v>
      </c>
      <c r="L184" s="42">
        <v>142416</v>
      </c>
      <c r="M184" s="42">
        <v>0</v>
      </c>
      <c r="N184" s="42">
        <v>0</v>
      </c>
      <c r="O184" s="42">
        <v>200647</v>
      </c>
      <c r="P184" s="42">
        <v>4822391</v>
      </c>
      <c r="Q184" s="42">
        <v>5570066</v>
      </c>
      <c r="R184" s="42">
        <v>246574</v>
      </c>
      <c r="S184" s="42">
        <v>329614</v>
      </c>
      <c r="T184" s="42">
        <v>10968645</v>
      </c>
      <c r="U184" s="42">
        <v>465279</v>
      </c>
      <c r="V184" s="42">
        <v>453801</v>
      </c>
      <c r="W184" s="42">
        <v>0</v>
      </c>
      <c r="X184" s="42">
        <v>0</v>
      </c>
      <c r="Y184" s="42">
        <v>919080</v>
      </c>
      <c r="Z184" s="42">
        <v>12088372</v>
      </c>
    </row>
    <row r="185" spans="1:30" s="40" customFormat="1" ht="13.5" x14ac:dyDescent="0.25">
      <c r="A185" s="43" t="s">
        <v>186</v>
      </c>
      <c r="B185" s="42">
        <v>409333</v>
      </c>
      <c r="C185" s="42">
        <v>400166</v>
      </c>
      <c r="D185" s="42">
        <v>503</v>
      </c>
      <c r="E185" s="42">
        <v>276</v>
      </c>
      <c r="F185" s="42">
        <v>9996</v>
      </c>
      <c r="G185" s="42">
        <v>9368</v>
      </c>
      <c r="H185" s="42">
        <v>0</v>
      </c>
      <c r="I185" s="42">
        <v>0</v>
      </c>
      <c r="J185" s="42">
        <v>829642</v>
      </c>
      <c r="K185" s="42">
        <v>119862</v>
      </c>
      <c r="L185" s="42">
        <v>166353</v>
      </c>
      <c r="M185" s="42">
        <v>0</v>
      </c>
      <c r="N185" s="42">
        <v>0</v>
      </c>
      <c r="O185" s="42">
        <v>286215</v>
      </c>
      <c r="P185" s="42">
        <v>5255510</v>
      </c>
      <c r="Q185" s="42">
        <v>5737051</v>
      </c>
      <c r="R185" s="42">
        <v>415540</v>
      </c>
      <c r="S185" s="42">
        <v>418559</v>
      </c>
      <c r="T185" s="42">
        <v>11826660</v>
      </c>
      <c r="U185" s="42">
        <v>599056</v>
      </c>
      <c r="V185" s="42">
        <v>479485</v>
      </c>
      <c r="W185" s="42">
        <v>0</v>
      </c>
      <c r="X185" s="42">
        <v>0</v>
      </c>
      <c r="Y185" s="42">
        <v>1078541</v>
      </c>
      <c r="Z185" s="42">
        <v>13191416</v>
      </c>
    </row>
    <row r="186" spans="1:30" s="40" customFormat="1" ht="13.5" x14ac:dyDescent="0.25">
      <c r="A186" s="43" t="s">
        <v>187</v>
      </c>
      <c r="B186" s="42">
        <v>417695</v>
      </c>
      <c r="C186" s="42">
        <v>401476</v>
      </c>
      <c r="D186" s="42">
        <v>2780</v>
      </c>
      <c r="E186" s="42">
        <v>2672</v>
      </c>
      <c r="F186" s="42">
        <v>10241</v>
      </c>
      <c r="G186" s="42">
        <v>10130</v>
      </c>
      <c r="H186" s="42">
        <v>0</v>
      </c>
      <c r="I186" s="42">
        <v>0</v>
      </c>
      <c r="J186" s="42">
        <v>844994</v>
      </c>
      <c r="K186" s="42">
        <v>73188</v>
      </c>
      <c r="L186" s="42">
        <v>197046</v>
      </c>
      <c r="M186" s="42">
        <v>0</v>
      </c>
      <c r="N186" s="42">
        <v>0</v>
      </c>
      <c r="O186" s="42">
        <v>270234</v>
      </c>
      <c r="P186" s="42">
        <v>5281550</v>
      </c>
      <c r="Q186" s="42">
        <v>5603253</v>
      </c>
      <c r="R186" s="42">
        <v>361509</v>
      </c>
      <c r="S186" s="42">
        <v>343668</v>
      </c>
      <c r="T186" s="42">
        <v>11589980</v>
      </c>
      <c r="U186" s="42">
        <v>680849</v>
      </c>
      <c r="V186" s="42">
        <v>453327</v>
      </c>
      <c r="W186" s="42">
        <v>0</v>
      </c>
      <c r="X186" s="42">
        <v>0</v>
      </c>
      <c r="Y186" s="42">
        <v>1134176</v>
      </c>
      <c r="Z186" s="42">
        <v>12994390</v>
      </c>
    </row>
    <row r="187" spans="1:30" s="40" customFormat="1" ht="13.5" x14ac:dyDescent="0.25">
      <c r="A187" s="43" t="s">
        <v>188</v>
      </c>
      <c r="B187" s="42">
        <v>417818</v>
      </c>
      <c r="C187" s="42">
        <v>421278</v>
      </c>
      <c r="D187" s="42">
        <v>2548</v>
      </c>
      <c r="E187" s="42">
        <v>2722</v>
      </c>
      <c r="F187" s="42">
        <v>12198</v>
      </c>
      <c r="G187" s="42">
        <v>10684</v>
      </c>
      <c r="H187" s="43">
        <v>0</v>
      </c>
      <c r="I187" s="43">
        <v>0</v>
      </c>
      <c r="J187" s="42">
        <v>867248</v>
      </c>
      <c r="K187" s="42">
        <v>78040</v>
      </c>
      <c r="L187" s="42">
        <v>197329</v>
      </c>
      <c r="M187" s="42">
        <v>0</v>
      </c>
      <c r="N187" s="42">
        <v>0</v>
      </c>
      <c r="O187" s="42">
        <v>275369</v>
      </c>
      <c r="P187" s="42">
        <v>4851147</v>
      </c>
      <c r="Q187" s="42">
        <v>5213507</v>
      </c>
      <c r="R187" s="42">
        <v>343116</v>
      </c>
      <c r="S187" s="42">
        <v>338968</v>
      </c>
      <c r="T187" s="42">
        <v>10746738</v>
      </c>
      <c r="U187" s="42">
        <v>676552</v>
      </c>
      <c r="V187" s="42">
        <v>548972</v>
      </c>
      <c r="W187" s="42">
        <v>0</v>
      </c>
      <c r="X187" s="42">
        <v>0</v>
      </c>
      <c r="Y187" s="42">
        <v>1225524</v>
      </c>
      <c r="Z187" s="42">
        <v>12247631</v>
      </c>
      <c r="AA187" s="41"/>
      <c r="AB187" s="41"/>
      <c r="AC187" s="41"/>
      <c r="AD187" s="41"/>
    </row>
    <row r="188" spans="1:30" s="40" customFormat="1" ht="13.5" x14ac:dyDescent="0.25">
      <c r="A188" s="43" t="s">
        <v>189</v>
      </c>
      <c r="B188" s="42">
        <v>395351</v>
      </c>
      <c r="C188" s="42">
        <v>417753</v>
      </c>
      <c r="D188" s="42">
        <v>2238</v>
      </c>
      <c r="E188" s="42">
        <v>2790</v>
      </c>
      <c r="F188" s="42">
        <v>11004</v>
      </c>
      <c r="G188" s="42">
        <v>9846</v>
      </c>
      <c r="H188" s="43">
        <v>0</v>
      </c>
      <c r="I188" s="43">
        <v>12</v>
      </c>
      <c r="J188" s="42">
        <v>838994</v>
      </c>
      <c r="K188" s="42">
        <v>94920</v>
      </c>
      <c r="L188" s="42">
        <v>196682</v>
      </c>
      <c r="M188" s="42">
        <v>0</v>
      </c>
      <c r="N188" s="42">
        <v>0</v>
      </c>
      <c r="O188" s="42">
        <v>291602</v>
      </c>
      <c r="P188" s="42">
        <v>5660536</v>
      </c>
      <c r="Q188" s="42">
        <v>5902337</v>
      </c>
      <c r="R188" s="42">
        <v>383370</v>
      </c>
      <c r="S188" s="42">
        <v>431717</v>
      </c>
      <c r="T188" s="42">
        <v>12377960</v>
      </c>
      <c r="U188" s="42">
        <v>770194</v>
      </c>
      <c r="V188" s="42">
        <v>449085</v>
      </c>
      <c r="W188" s="42">
        <v>0</v>
      </c>
      <c r="X188" s="42">
        <v>0</v>
      </c>
      <c r="Y188" s="42">
        <v>1219279</v>
      </c>
      <c r="Z188" s="42">
        <v>13888841</v>
      </c>
    </row>
    <row r="189" spans="1:30" s="40" customFormat="1" ht="13.5" x14ac:dyDescent="0.25">
      <c r="A189" s="43" t="s">
        <v>190</v>
      </c>
      <c r="B189" s="42">
        <v>348692</v>
      </c>
      <c r="C189" s="42">
        <v>349176</v>
      </c>
      <c r="D189" s="42">
        <v>653</v>
      </c>
      <c r="E189" s="42">
        <v>1036</v>
      </c>
      <c r="F189" s="42">
        <v>9097</v>
      </c>
      <c r="G189" s="42">
        <v>8558</v>
      </c>
      <c r="H189" s="43">
        <v>0</v>
      </c>
      <c r="I189" s="43">
        <v>0</v>
      </c>
      <c r="J189" s="42">
        <v>717212</v>
      </c>
      <c r="K189" s="42">
        <v>93352</v>
      </c>
      <c r="L189" s="42">
        <v>214459</v>
      </c>
      <c r="M189" s="42">
        <v>0</v>
      </c>
      <c r="N189" s="42">
        <v>0</v>
      </c>
      <c r="O189" s="42">
        <v>307811</v>
      </c>
      <c r="P189" s="42">
        <v>5013571</v>
      </c>
      <c r="Q189" s="42">
        <v>5416251</v>
      </c>
      <c r="R189" s="42">
        <v>426211</v>
      </c>
      <c r="S189" s="42">
        <v>381276</v>
      </c>
      <c r="T189" s="42">
        <v>11237309</v>
      </c>
      <c r="U189" s="42">
        <v>512582</v>
      </c>
      <c r="V189" s="42">
        <v>341168</v>
      </c>
      <c r="W189" s="42">
        <v>0</v>
      </c>
      <c r="X189" s="42">
        <v>0</v>
      </c>
      <c r="Y189" s="42">
        <v>853750</v>
      </c>
      <c r="Z189" s="42">
        <v>12398870</v>
      </c>
    </row>
    <row r="190" spans="1:30" s="40" customFormat="1" ht="13.5" x14ac:dyDescent="0.25">
      <c r="A190" s="43" t="s">
        <v>191</v>
      </c>
      <c r="B190" s="42">
        <v>396801</v>
      </c>
      <c r="C190" s="42">
        <v>404183</v>
      </c>
      <c r="D190" s="42">
        <v>745</v>
      </c>
      <c r="E190" s="42">
        <v>1006</v>
      </c>
      <c r="F190" s="42">
        <v>10165</v>
      </c>
      <c r="G190" s="42">
        <v>9061</v>
      </c>
      <c r="H190" s="42">
        <v>0</v>
      </c>
      <c r="I190" s="43">
        <v>0</v>
      </c>
      <c r="J190" s="42">
        <v>821961</v>
      </c>
      <c r="K190" s="42">
        <v>81651</v>
      </c>
      <c r="L190" s="42">
        <v>232955</v>
      </c>
      <c r="M190" s="42">
        <v>0</v>
      </c>
      <c r="N190" s="42">
        <v>0</v>
      </c>
      <c r="O190" s="42">
        <v>314606</v>
      </c>
      <c r="P190" s="42">
        <v>5089196</v>
      </c>
      <c r="Q190" s="42">
        <v>5828695</v>
      </c>
      <c r="R190" s="42">
        <v>412580</v>
      </c>
      <c r="S190" s="42">
        <v>208866</v>
      </c>
      <c r="T190" s="42">
        <v>11539337</v>
      </c>
      <c r="U190" s="42">
        <v>376168</v>
      </c>
      <c r="V190" s="42">
        <v>380420</v>
      </c>
      <c r="W190" s="42">
        <v>0</v>
      </c>
      <c r="X190" s="42">
        <v>0</v>
      </c>
      <c r="Y190" s="42">
        <v>756588</v>
      </c>
      <c r="Z190" s="42">
        <v>12610531</v>
      </c>
    </row>
    <row r="191" spans="1:30" s="40" customFormat="1" ht="13.5" x14ac:dyDescent="0.25">
      <c r="A191" s="43" t="s">
        <v>192</v>
      </c>
      <c r="B191" s="42">
        <v>393435</v>
      </c>
      <c r="C191" s="42">
        <v>391871</v>
      </c>
      <c r="D191" s="42">
        <v>2534</v>
      </c>
      <c r="E191" s="42">
        <v>2076</v>
      </c>
      <c r="F191" s="42">
        <v>9055</v>
      </c>
      <c r="G191" s="42">
        <v>8144</v>
      </c>
      <c r="H191" s="42">
        <v>0</v>
      </c>
      <c r="I191" s="42">
        <v>0</v>
      </c>
      <c r="J191" s="42">
        <v>807115</v>
      </c>
      <c r="K191" s="42">
        <v>90650</v>
      </c>
      <c r="L191" s="42">
        <v>237557</v>
      </c>
      <c r="M191" s="42">
        <v>0</v>
      </c>
      <c r="N191" s="42">
        <v>0</v>
      </c>
      <c r="O191" s="42">
        <v>328207</v>
      </c>
      <c r="P191" s="42">
        <v>6377027</v>
      </c>
      <c r="Q191" s="42">
        <v>5793303</v>
      </c>
      <c r="R191" s="42">
        <v>454454</v>
      </c>
      <c r="S191" s="42">
        <v>1813778</v>
      </c>
      <c r="T191" s="42">
        <v>14438562</v>
      </c>
      <c r="U191" s="42">
        <v>311031</v>
      </c>
      <c r="V191" s="42">
        <v>373535</v>
      </c>
      <c r="W191" s="42">
        <v>0</v>
      </c>
      <c r="X191" s="42">
        <v>0</v>
      </c>
      <c r="Y191" s="42">
        <v>684566</v>
      </c>
      <c r="Z191" s="42">
        <v>15451335</v>
      </c>
    </row>
    <row r="192" spans="1:30" s="40" customFormat="1" ht="13.5" x14ac:dyDescent="0.25">
      <c r="A192" s="43" t="s">
        <v>193</v>
      </c>
      <c r="B192" s="42">
        <v>389042</v>
      </c>
      <c r="C192" s="42">
        <v>375101</v>
      </c>
      <c r="D192" s="42">
        <v>2045</v>
      </c>
      <c r="E192" s="42">
        <v>1853</v>
      </c>
      <c r="F192" s="42">
        <v>9314</v>
      </c>
      <c r="G192" s="42">
        <v>9008</v>
      </c>
      <c r="H192" s="42">
        <v>3</v>
      </c>
      <c r="I192" s="42">
        <v>16</v>
      </c>
      <c r="J192" s="42">
        <v>786382</v>
      </c>
      <c r="K192" s="42">
        <v>114198</v>
      </c>
      <c r="L192" s="42">
        <v>156363</v>
      </c>
      <c r="M192" s="42">
        <v>0</v>
      </c>
      <c r="N192" s="42">
        <v>0</v>
      </c>
      <c r="O192" s="42">
        <v>270561</v>
      </c>
      <c r="P192" s="42">
        <v>4957021</v>
      </c>
      <c r="Q192" s="42">
        <v>6143937</v>
      </c>
      <c r="R192" s="42">
        <v>368336</v>
      </c>
      <c r="S192" s="42">
        <v>279941</v>
      </c>
      <c r="T192" s="42">
        <v>11749235</v>
      </c>
      <c r="U192" s="42">
        <v>330938</v>
      </c>
      <c r="V192" s="42">
        <v>384300</v>
      </c>
      <c r="W192" s="42">
        <v>0</v>
      </c>
      <c r="X192" s="42">
        <v>2328</v>
      </c>
      <c r="Y192" s="42">
        <v>717566</v>
      </c>
      <c r="Z192" s="42">
        <v>12737362</v>
      </c>
    </row>
    <row r="193" spans="1:27" s="40" customFormat="1" ht="13.5" x14ac:dyDescent="0.25">
      <c r="A193" s="43" t="s">
        <v>194</v>
      </c>
      <c r="B193" s="42">
        <v>326445</v>
      </c>
      <c r="C193" s="42">
        <v>342630</v>
      </c>
      <c r="D193" s="42">
        <v>804</v>
      </c>
      <c r="E193" s="42">
        <v>1219</v>
      </c>
      <c r="F193" s="42">
        <v>10018</v>
      </c>
      <c r="G193" s="42">
        <v>8905</v>
      </c>
      <c r="H193" s="42">
        <v>0</v>
      </c>
      <c r="I193" s="42">
        <v>2</v>
      </c>
      <c r="J193" s="42">
        <v>690023</v>
      </c>
      <c r="K193" s="42">
        <v>83916</v>
      </c>
      <c r="L193" s="42">
        <v>145410</v>
      </c>
      <c r="M193" s="42">
        <v>0</v>
      </c>
      <c r="N193" s="42">
        <v>0</v>
      </c>
      <c r="O193" s="42">
        <v>229326</v>
      </c>
      <c r="P193" s="42">
        <v>5305598</v>
      </c>
      <c r="Q193" s="42">
        <v>5710699</v>
      </c>
      <c r="R193" s="42">
        <v>322864</v>
      </c>
      <c r="S193" s="42">
        <v>263286</v>
      </c>
      <c r="T193" s="42">
        <v>11602447</v>
      </c>
      <c r="U193" s="42">
        <v>359292</v>
      </c>
      <c r="V193" s="42">
        <v>381778</v>
      </c>
      <c r="W193" s="42">
        <v>0</v>
      </c>
      <c r="X193" s="42">
        <v>0</v>
      </c>
      <c r="Y193" s="42">
        <v>741070</v>
      </c>
      <c r="Z193" s="42">
        <v>12572843</v>
      </c>
    </row>
    <row r="194" spans="1:27" s="40" customFormat="1" ht="13.5" x14ac:dyDescent="0.25">
      <c r="A194" s="43" t="s">
        <v>195</v>
      </c>
      <c r="B194" s="42">
        <v>319118</v>
      </c>
      <c r="C194" s="42">
        <v>323639</v>
      </c>
      <c r="D194" s="42">
        <v>1064</v>
      </c>
      <c r="E194" s="42">
        <v>1025</v>
      </c>
      <c r="F194" s="42">
        <v>8760</v>
      </c>
      <c r="G194" s="42">
        <v>7942</v>
      </c>
      <c r="H194" s="43">
        <v>6</v>
      </c>
      <c r="I194" s="43">
        <v>2</v>
      </c>
      <c r="J194" s="42">
        <v>661556</v>
      </c>
      <c r="K194" s="42">
        <v>69969</v>
      </c>
      <c r="L194" s="42">
        <v>150694</v>
      </c>
      <c r="M194" s="42">
        <v>0</v>
      </c>
      <c r="N194" s="42">
        <v>0</v>
      </c>
      <c r="O194" s="42">
        <v>220663</v>
      </c>
      <c r="P194" s="42">
        <v>4826810</v>
      </c>
      <c r="Q194" s="42">
        <v>5497924</v>
      </c>
      <c r="R194" s="42">
        <v>421880</v>
      </c>
      <c r="S194" s="42">
        <v>329275</v>
      </c>
      <c r="T194" s="42">
        <v>11075889</v>
      </c>
      <c r="U194" s="42">
        <v>295605</v>
      </c>
      <c r="V194" s="42">
        <v>398142</v>
      </c>
      <c r="W194" s="42">
        <v>0</v>
      </c>
      <c r="X194" s="42">
        <v>0</v>
      </c>
      <c r="Y194" s="42">
        <v>693747</v>
      </c>
      <c r="Z194" s="42">
        <v>11990299</v>
      </c>
      <c r="AA194" s="41"/>
    </row>
    <row r="195" spans="1:27" s="40" customFormat="1" ht="13.5" x14ac:dyDescent="0.25">
      <c r="A195" s="43" t="s">
        <v>196</v>
      </c>
      <c r="B195" s="42">
        <v>425437</v>
      </c>
      <c r="C195" s="42">
        <v>428289</v>
      </c>
      <c r="D195" s="43">
        <v>1780</v>
      </c>
      <c r="E195" s="43">
        <v>1995</v>
      </c>
      <c r="F195" s="43">
        <v>10202</v>
      </c>
      <c r="G195" s="42">
        <v>9072</v>
      </c>
      <c r="H195" s="42">
        <v>15</v>
      </c>
      <c r="I195" s="42">
        <v>16</v>
      </c>
      <c r="J195" s="42">
        <v>876806</v>
      </c>
      <c r="K195" s="42">
        <v>135450</v>
      </c>
      <c r="L195" s="42">
        <v>227220</v>
      </c>
      <c r="M195" s="42">
        <v>0</v>
      </c>
      <c r="N195" s="42">
        <v>0</v>
      </c>
      <c r="O195" s="42">
        <v>362670</v>
      </c>
      <c r="P195" s="42">
        <v>5382249</v>
      </c>
      <c r="Q195" s="42">
        <v>6312691</v>
      </c>
      <c r="R195" s="42">
        <v>387386</v>
      </c>
      <c r="S195" s="42">
        <v>321111</v>
      </c>
      <c r="T195" s="42">
        <v>12403437</v>
      </c>
      <c r="U195" s="42">
        <v>361637</v>
      </c>
      <c r="V195" s="42">
        <v>424353</v>
      </c>
      <c r="W195" s="42">
        <v>0</v>
      </c>
      <c r="X195" s="42">
        <v>0</v>
      </c>
      <c r="Y195" s="42">
        <v>785990</v>
      </c>
      <c r="Z195" s="42">
        <v>13552097</v>
      </c>
    </row>
    <row r="196" spans="1:27" s="40" customFormat="1" ht="13.5" x14ac:dyDescent="0.25">
      <c r="A196" s="43" t="s">
        <v>197</v>
      </c>
      <c r="B196" s="42">
        <v>409339</v>
      </c>
      <c r="C196" s="42">
        <v>395414</v>
      </c>
      <c r="D196" s="42">
        <v>1322</v>
      </c>
      <c r="E196" s="42">
        <v>1540</v>
      </c>
      <c r="F196" s="42">
        <v>9480</v>
      </c>
      <c r="G196" s="42">
        <v>8636</v>
      </c>
      <c r="H196" s="42">
        <v>2</v>
      </c>
      <c r="I196" s="42">
        <v>23</v>
      </c>
      <c r="J196" s="42">
        <v>825756</v>
      </c>
      <c r="K196" s="42">
        <v>132307</v>
      </c>
      <c r="L196" s="42">
        <v>195608</v>
      </c>
      <c r="M196" s="42">
        <v>0</v>
      </c>
      <c r="N196" s="42">
        <v>0</v>
      </c>
      <c r="O196" s="42">
        <v>327915</v>
      </c>
      <c r="P196" s="42">
        <v>5014015</v>
      </c>
      <c r="Q196" s="42">
        <v>6064720</v>
      </c>
      <c r="R196" s="42">
        <v>849841</v>
      </c>
      <c r="S196" s="42">
        <v>919290</v>
      </c>
      <c r="T196" s="42">
        <v>12847866</v>
      </c>
      <c r="U196" s="42">
        <v>272192</v>
      </c>
      <c r="V196" s="42">
        <v>403063</v>
      </c>
      <c r="W196" s="42">
        <v>0</v>
      </c>
      <c r="X196" s="42">
        <v>0</v>
      </c>
      <c r="Y196" s="42">
        <v>675255</v>
      </c>
      <c r="Z196" s="42">
        <v>13851036</v>
      </c>
    </row>
    <row r="197" spans="1:27" s="40" customFormat="1" ht="13.5" x14ac:dyDescent="0.25">
      <c r="A197" s="43" t="s">
        <v>198</v>
      </c>
      <c r="B197" s="42">
        <v>435285</v>
      </c>
      <c r="C197" s="42">
        <v>431589</v>
      </c>
      <c r="D197" s="42">
        <v>1947</v>
      </c>
      <c r="E197" s="42">
        <v>1831</v>
      </c>
      <c r="F197" s="42">
        <v>9728</v>
      </c>
      <c r="G197" s="42">
        <v>9272</v>
      </c>
      <c r="H197" s="43">
        <v>1</v>
      </c>
      <c r="I197" s="43">
        <v>6</v>
      </c>
      <c r="J197" s="42">
        <v>889659</v>
      </c>
      <c r="K197" s="42">
        <v>155141</v>
      </c>
      <c r="L197" s="42">
        <v>150261</v>
      </c>
      <c r="M197" s="42">
        <v>0</v>
      </c>
      <c r="N197" s="42">
        <v>0</v>
      </c>
      <c r="O197" s="42">
        <v>305402</v>
      </c>
      <c r="P197" s="42">
        <v>5750407</v>
      </c>
      <c r="Q197" s="42">
        <v>6428851</v>
      </c>
      <c r="R197" s="42">
        <v>469183</v>
      </c>
      <c r="S197" s="42">
        <v>300980</v>
      </c>
      <c r="T197" s="42">
        <v>12949421</v>
      </c>
      <c r="U197" s="42">
        <v>288948</v>
      </c>
      <c r="V197" s="42">
        <v>486604</v>
      </c>
      <c r="W197" s="42">
        <v>0</v>
      </c>
      <c r="X197" s="42">
        <v>0</v>
      </c>
      <c r="Y197" s="42">
        <v>775552</v>
      </c>
      <c r="Z197" s="42">
        <v>14030375</v>
      </c>
    </row>
    <row r="198" spans="1:27" s="40" customFormat="1" ht="13.5" x14ac:dyDescent="0.25">
      <c r="A198" s="43" t="s">
        <v>199</v>
      </c>
      <c r="B198" s="42">
        <v>449910</v>
      </c>
      <c r="C198" s="42">
        <v>432328</v>
      </c>
      <c r="D198" s="42">
        <v>4027</v>
      </c>
      <c r="E198" s="42">
        <v>4167</v>
      </c>
      <c r="F198" s="42">
        <v>11013</v>
      </c>
      <c r="G198" s="42">
        <v>10173</v>
      </c>
      <c r="H198" s="42">
        <v>24</v>
      </c>
      <c r="I198" s="42">
        <v>33</v>
      </c>
      <c r="J198" s="42">
        <v>911675</v>
      </c>
      <c r="K198" s="42">
        <v>108368</v>
      </c>
      <c r="L198" s="42">
        <v>91197</v>
      </c>
      <c r="M198" s="42">
        <v>0</v>
      </c>
      <c r="N198" s="42">
        <v>0</v>
      </c>
      <c r="O198" s="42">
        <v>199565</v>
      </c>
      <c r="P198" s="42">
        <v>4982218</v>
      </c>
      <c r="Q198" s="42">
        <v>5630123</v>
      </c>
      <c r="R198" s="42">
        <v>362552</v>
      </c>
      <c r="S198" s="42">
        <v>251852</v>
      </c>
      <c r="T198" s="42">
        <v>11226745</v>
      </c>
      <c r="U198" s="42">
        <v>290286</v>
      </c>
      <c r="V198" s="42">
        <v>488530</v>
      </c>
      <c r="W198" s="42">
        <v>0</v>
      </c>
      <c r="X198" s="42">
        <v>0</v>
      </c>
      <c r="Y198" s="42">
        <v>778816</v>
      </c>
      <c r="Z198" s="42">
        <v>12205126</v>
      </c>
    </row>
    <row r="199" spans="1:27" s="40" customFormat="1" ht="13.5" x14ac:dyDescent="0.25">
      <c r="A199" s="43" t="s">
        <v>200</v>
      </c>
      <c r="B199" s="42">
        <v>443865</v>
      </c>
      <c r="C199" s="42">
        <v>443929</v>
      </c>
      <c r="D199" s="42">
        <v>4202</v>
      </c>
      <c r="E199" s="42">
        <v>4687</v>
      </c>
      <c r="F199" s="42">
        <v>15251</v>
      </c>
      <c r="G199" s="42">
        <v>10632</v>
      </c>
      <c r="H199" s="42">
        <v>18</v>
      </c>
      <c r="I199" s="42">
        <v>31</v>
      </c>
      <c r="J199" s="42">
        <v>922615</v>
      </c>
      <c r="K199" s="42">
        <v>89290</v>
      </c>
      <c r="L199" s="42">
        <v>173379</v>
      </c>
      <c r="M199" s="42">
        <v>0</v>
      </c>
      <c r="N199" s="42">
        <v>0</v>
      </c>
      <c r="O199" s="42">
        <v>262669</v>
      </c>
      <c r="P199" s="42">
        <v>4845891</v>
      </c>
      <c r="Q199" s="42">
        <v>5416498</v>
      </c>
      <c r="R199" s="42">
        <v>524500</v>
      </c>
      <c r="S199" s="42">
        <v>214790</v>
      </c>
      <c r="T199" s="42">
        <v>11001679</v>
      </c>
      <c r="U199" s="42">
        <v>262841</v>
      </c>
      <c r="V199" s="42">
        <v>395903</v>
      </c>
      <c r="W199" s="42">
        <v>0</v>
      </c>
      <c r="X199" s="42">
        <v>0</v>
      </c>
      <c r="Y199" s="42">
        <v>658744</v>
      </c>
      <c r="Z199" s="42">
        <v>11923092</v>
      </c>
    </row>
    <row r="200" spans="1:27" s="40" customFormat="1" ht="13.5" x14ac:dyDescent="0.25">
      <c r="A200" s="43" t="s">
        <v>201</v>
      </c>
      <c r="B200" s="42">
        <v>412482</v>
      </c>
      <c r="C200" s="42">
        <v>437804</v>
      </c>
      <c r="D200" s="42">
        <v>2623</v>
      </c>
      <c r="E200" s="42">
        <v>3534</v>
      </c>
      <c r="F200" s="42">
        <v>11198</v>
      </c>
      <c r="G200" s="42">
        <v>10036</v>
      </c>
      <c r="H200" s="42">
        <v>26</v>
      </c>
      <c r="I200" s="42">
        <v>24</v>
      </c>
      <c r="J200" s="42">
        <v>877727</v>
      </c>
      <c r="K200" s="42">
        <v>97793</v>
      </c>
      <c r="L200" s="42">
        <v>158101</v>
      </c>
      <c r="M200" s="42">
        <v>0</v>
      </c>
      <c r="N200" s="42">
        <v>2404</v>
      </c>
      <c r="O200" s="42">
        <v>258298</v>
      </c>
      <c r="P200" s="42">
        <v>5403459</v>
      </c>
      <c r="Q200" s="42">
        <v>6074324</v>
      </c>
      <c r="R200" s="42">
        <v>440156</v>
      </c>
      <c r="S200" s="42">
        <v>317615</v>
      </c>
      <c r="T200" s="42">
        <v>12235554</v>
      </c>
      <c r="U200" s="42">
        <v>242404</v>
      </c>
      <c r="V200" s="42">
        <v>431463</v>
      </c>
      <c r="W200" s="42">
        <v>0</v>
      </c>
      <c r="X200" s="42">
        <v>0</v>
      </c>
      <c r="Y200" s="42">
        <v>673867</v>
      </c>
      <c r="Z200" s="42">
        <v>13167719</v>
      </c>
    </row>
    <row r="201" spans="1:27" s="40" customFormat="1" ht="13.5" x14ac:dyDescent="0.25">
      <c r="A201" s="43" t="s">
        <v>202</v>
      </c>
      <c r="B201" s="42">
        <v>380599</v>
      </c>
      <c r="C201" s="42">
        <v>386029</v>
      </c>
      <c r="D201" s="42">
        <v>1127</v>
      </c>
      <c r="E201" s="42">
        <v>1616</v>
      </c>
      <c r="F201" s="42">
        <v>8722</v>
      </c>
      <c r="G201" s="42">
        <v>7866</v>
      </c>
      <c r="H201" s="42">
        <v>0</v>
      </c>
      <c r="I201" s="42">
        <v>24</v>
      </c>
      <c r="J201" s="42">
        <v>785983</v>
      </c>
      <c r="K201" s="42">
        <v>99998</v>
      </c>
      <c r="L201" s="42">
        <v>156831</v>
      </c>
      <c r="M201" s="42">
        <v>0</v>
      </c>
      <c r="N201" s="42">
        <v>0</v>
      </c>
      <c r="O201" s="42">
        <v>256829</v>
      </c>
      <c r="P201" s="42">
        <v>4471065</v>
      </c>
      <c r="Q201" s="42">
        <v>5579463</v>
      </c>
      <c r="R201" s="42">
        <v>413089</v>
      </c>
      <c r="S201" s="42">
        <v>1162741</v>
      </c>
      <c r="T201" s="42">
        <v>11626358</v>
      </c>
      <c r="U201" s="42">
        <v>230385</v>
      </c>
      <c r="V201" s="42">
        <v>407252</v>
      </c>
      <c r="W201" s="42">
        <v>0</v>
      </c>
      <c r="X201" s="42">
        <v>0</v>
      </c>
      <c r="Y201" s="42">
        <v>637637</v>
      </c>
      <c r="Z201" s="42">
        <v>12520824</v>
      </c>
    </row>
    <row r="202" spans="1:27" s="40" customFormat="1" ht="13.5" x14ac:dyDescent="0.25">
      <c r="A202" s="43" t="s">
        <v>203</v>
      </c>
      <c r="B202" s="42">
        <v>423736</v>
      </c>
      <c r="C202" s="42">
        <v>432451</v>
      </c>
      <c r="D202" s="42">
        <v>1013</v>
      </c>
      <c r="E202" s="42">
        <v>1241</v>
      </c>
      <c r="F202" s="42">
        <v>10345</v>
      </c>
      <c r="G202" s="42">
        <v>9218</v>
      </c>
      <c r="H202" s="42">
        <v>8</v>
      </c>
      <c r="I202" s="42">
        <v>4</v>
      </c>
      <c r="J202" s="42">
        <v>878016</v>
      </c>
      <c r="K202" s="42">
        <v>148806</v>
      </c>
      <c r="L202" s="42">
        <v>212386</v>
      </c>
      <c r="M202" s="42">
        <v>0</v>
      </c>
      <c r="N202" s="42">
        <v>0</v>
      </c>
      <c r="O202" s="42">
        <v>361192</v>
      </c>
      <c r="P202" s="42">
        <v>6023577</v>
      </c>
      <c r="Q202" s="42">
        <v>6385353</v>
      </c>
      <c r="R202" s="42">
        <v>409458</v>
      </c>
      <c r="S202" s="42">
        <v>342905</v>
      </c>
      <c r="T202" s="42">
        <v>13161293</v>
      </c>
      <c r="U202" s="42">
        <v>251865</v>
      </c>
      <c r="V202" s="42">
        <v>451442</v>
      </c>
      <c r="W202" s="42">
        <v>0</v>
      </c>
      <c r="X202" s="42">
        <v>0</v>
      </c>
      <c r="Y202" s="42">
        <v>703307</v>
      </c>
      <c r="Z202" s="42">
        <v>14225792</v>
      </c>
    </row>
    <row r="203" spans="1:27" s="40" customFormat="1" ht="13.5" x14ac:dyDescent="0.25">
      <c r="A203" s="43" t="s">
        <v>204</v>
      </c>
      <c r="B203" s="42">
        <v>411163</v>
      </c>
      <c r="C203" s="42">
        <v>406891</v>
      </c>
      <c r="D203" s="42">
        <v>3201</v>
      </c>
      <c r="E203" s="42">
        <v>2828</v>
      </c>
      <c r="F203" s="42">
        <v>8885</v>
      </c>
      <c r="G203" s="42">
        <v>8133</v>
      </c>
      <c r="H203" s="42">
        <v>29</v>
      </c>
      <c r="I203" s="42">
        <v>55</v>
      </c>
      <c r="J203" s="42">
        <v>841185</v>
      </c>
      <c r="K203" s="42">
        <v>137313</v>
      </c>
      <c r="L203" s="42">
        <v>185971</v>
      </c>
      <c r="M203" s="42">
        <v>0</v>
      </c>
      <c r="N203" s="42">
        <v>0</v>
      </c>
      <c r="O203" s="42">
        <v>323284</v>
      </c>
      <c r="P203" s="42">
        <v>5029312</v>
      </c>
      <c r="Q203" s="42">
        <v>5963622</v>
      </c>
      <c r="R203" s="42">
        <v>1491966</v>
      </c>
      <c r="S203" s="42">
        <v>1424187</v>
      </c>
      <c r="T203" s="42">
        <v>13909087</v>
      </c>
      <c r="U203" s="42">
        <v>245099</v>
      </c>
      <c r="V203" s="42">
        <v>448238</v>
      </c>
      <c r="W203" s="42">
        <v>0</v>
      </c>
      <c r="X203" s="42">
        <v>0</v>
      </c>
      <c r="Y203" s="42">
        <v>693337</v>
      </c>
      <c r="Z203" s="42">
        <v>14925708</v>
      </c>
    </row>
    <row r="204" spans="1:27" s="40" customFormat="1" ht="13.5" x14ac:dyDescent="0.25">
      <c r="A204" s="43" t="s">
        <v>205</v>
      </c>
      <c r="B204" s="42">
        <v>424442</v>
      </c>
      <c r="C204" s="42">
        <v>409161</v>
      </c>
      <c r="D204" s="42">
        <v>3089</v>
      </c>
      <c r="E204" s="42">
        <v>2977</v>
      </c>
      <c r="F204" s="42">
        <v>8872</v>
      </c>
      <c r="G204" s="42">
        <v>8350</v>
      </c>
      <c r="H204" s="42">
        <v>42</v>
      </c>
      <c r="I204" s="42">
        <v>24</v>
      </c>
      <c r="J204" s="42">
        <v>856957</v>
      </c>
      <c r="K204" s="42">
        <v>182436</v>
      </c>
      <c r="L204" s="42">
        <v>199902</v>
      </c>
      <c r="M204" s="42">
        <v>0</v>
      </c>
      <c r="N204" s="42">
        <v>0</v>
      </c>
      <c r="O204" s="42">
        <v>382338</v>
      </c>
      <c r="P204" s="42">
        <v>4787200</v>
      </c>
      <c r="Q204" s="42">
        <v>6954663</v>
      </c>
      <c r="R204" s="42">
        <v>435752</v>
      </c>
      <c r="S204" s="42">
        <v>369221</v>
      </c>
      <c r="T204" s="42">
        <v>12546836</v>
      </c>
      <c r="U204" s="42">
        <v>237517</v>
      </c>
      <c r="V204" s="42">
        <v>421600</v>
      </c>
      <c r="W204" s="42">
        <v>0</v>
      </c>
      <c r="X204" s="42">
        <v>0</v>
      </c>
      <c r="Y204" s="42">
        <v>659117</v>
      </c>
      <c r="Z204" s="42">
        <v>13588291</v>
      </c>
    </row>
    <row r="205" spans="1:27" s="40" customFormat="1" ht="13.5" x14ac:dyDescent="0.25">
      <c r="A205" s="43" t="s">
        <v>206</v>
      </c>
      <c r="B205" s="42">
        <v>352780</v>
      </c>
      <c r="C205" s="42">
        <v>360181</v>
      </c>
      <c r="D205" s="42">
        <v>1957</v>
      </c>
      <c r="E205" s="42">
        <v>2216</v>
      </c>
      <c r="F205" s="42">
        <v>10360</v>
      </c>
      <c r="G205" s="42">
        <v>9231</v>
      </c>
      <c r="H205" s="42">
        <v>22</v>
      </c>
      <c r="I205" s="42">
        <v>35</v>
      </c>
      <c r="J205" s="42">
        <v>736782</v>
      </c>
      <c r="K205" s="42">
        <v>125415</v>
      </c>
      <c r="L205" s="42">
        <v>177938</v>
      </c>
      <c r="M205" s="42">
        <v>0</v>
      </c>
      <c r="N205" s="42">
        <v>0</v>
      </c>
      <c r="O205" s="42">
        <v>303353</v>
      </c>
      <c r="P205" s="42">
        <v>4787805</v>
      </c>
      <c r="Q205" s="42">
        <v>5974525</v>
      </c>
      <c r="R205" s="42">
        <v>270319</v>
      </c>
      <c r="S205" s="42">
        <v>261672</v>
      </c>
      <c r="T205" s="42">
        <v>11294321</v>
      </c>
      <c r="U205" s="42">
        <v>217418</v>
      </c>
      <c r="V205" s="42">
        <v>433564</v>
      </c>
      <c r="W205" s="42">
        <v>0</v>
      </c>
      <c r="X205" s="42">
        <v>0</v>
      </c>
      <c r="Y205" s="42">
        <v>650982</v>
      </c>
      <c r="Z205" s="42">
        <v>12248656</v>
      </c>
    </row>
    <row r="206" spans="1:27" s="40" customFormat="1" ht="13.5" x14ac:dyDescent="0.25">
      <c r="A206" s="43" t="s">
        <v>207</v>
      </c>
      <c r="B206" s="42">
        <v>331014</v>
      </c>
      <c r="C206" s="42">
        <v>334484</v>
      </c>
      <c r="D206" s="42">
        <v>1677</v>
      </c>
      <c r="E206" s="42">
        <v>1702</v>
      </c>
      <c r="F206" s="42">
        <v>8307</v>
      </c>
      <c r="G206" s="42">
        <v>7593</v>
      </c>
      <c r="H206" s="42">
        <v>11</v>
      </c>
      <c r="I206" s="42">
        <v>10</v>
      </c>
      <c r="J206" s="42">
        <v>684798</v>
      </c>
      <c r="K206" s="42">
        <v>113306</v>
      </c>
      <c r="L206" s="42">
        <v>131833</v>
      </c>
      <c r="M206" s="42">
        <v>0</v>
      </c>
      <c r="N206" s="42">
        <v>0</v>
      </c>
      <c r="O206" s="42">
        <v>245139</v>
      </c>
      <c r="P206" s="42">
        <v>4383771</v>
      </c>
      <c r="Q206" s="42">
        <v>5462300</v>
      </c>
      <c r="R206" s="42">
        <v>394752</v>
      </c>
      <c r="S206" s="42">
        <v>212114</v>
      </c>
      <c r="T206" s="42">
        <v>10452937</v>
      </c>
      <c r="U206" s="42">
        <v>192849</v>
      </c>
      <c r="V206" s="42">
        <v>369636</v>
      </c>
      <c r="W206" s="42">
        <v>0</v>
      </c>
      <c r="X206" s="42">
        <v>0</v>
      </c>
      <c r="Y206" s="42">
        <v>562485</v>
      </c>
      <c r="Z206" s="42">
        <v>11260561</v>
      </c>
    </row>
    <row r="207" spans="1:27" s="40" customFormat="1" ht="13.5" x14ac:dyDescent="0.25">
      <c r="A207" s="43" t="s">
        <v>208</v>
      </c>
      <c r="B207" s="42">
        <v>455352</v>
      </c>
      <c r="C207" s="42">
        <v>455591</v>
      </c>
      <c r="D207" s="42">
        <v>5570</v>
      </c>
      <c r="E207" s="42">
        <v>5908</v>
      </c>
      <c r="F207" s="42">
        <v>10130</v>
      </c>
      <c r="G207" s="42">
        <v>10027</v>
      </c>
      <c r="H207" s="42">
        <v>120</v>
      </c>
      <c r="I207" s="42">
        <v>127</v>
      </c>
      <c r="J207" s="42">
        <v>942825</v>
      </c>
      <c r="K207" s="42">
        <v>153179</v>
      </c>
      <c r="L207" s="42">
        <v>193828</v>
      </c>
      <c r="M207" s="42">
        <v>0</v>
      </c>
      <c r="N207" s="42">
        <v>0</v>
      </c>
      <c r="O207" s="42">
        <v>347007</v>
      </c>
      <c r="P207" s="42">
        <v>4745901</v>
      </c>
      <c r="Q207" s="42">
        <v>5826156</v>
      </c>
      <c r="R207" s="42">
        <v>343038</v>
      </c>
      <c r="S207" s="42">
        <v>437408</v>
      </c>
      <c r="T207" s="42">
        <v>11352503</v>
      </c>
      <c r="U207" s="42">
        <v>237950</v>
      </c>
      <c r="V207" s="42">
        <v>431987</v>
      </c>
      <c r="W207" s="42">
        <v>718913</v>
      </c>
      <c r="X207" s="42">
        <v>714912</v>
      </c>
      <c r="Y207" s="42">
        <v>2103762</v>
      </c>
      <c r="Z207" s="42">
        <v>13803272</v>
      </c>
    </row>
    <row r="208" spans="1:27" s="40" customFormat="1" ht="13.5" x14ac:dyDescent="0.25">
      <c r="A208" s="43" t="s">
        <v>209</v>
      </c>
      <c r="B208" s="42">
        <v>421036</v>
      </c>
      <c r="C208" s="42">
        <v>413279</v>
      </c>
      <c r="D208" s="42">
        <v>5489</v>
      </c>
      <c r="E208" s="42">
        <v>5333</v>
      </c>
      <c r="F208" s="42">
        <v>9424</v>
      </c>
      <c r="G208" s="42">
        <v>8894</v>
      </c>
      <c r="H208" s="42">
        <v>92</v>
      </c>
      <c r="I208" s="42">
        <v>82</v>
      </c>
      <c r="J208" s="42">
        <v>863629</v>
      </c>
      <c r="K208" s="42">
        <v>146523</v>
      </c>
      <c r="L208" s="42">
        <v>155904</v>
      </c>
      <c r="M208" s="42">
        <v>0</v>
      </c>
      <c r="N208" s="42">
        <v>0</v>
      </c>
      <c r="O208" s="42">
        <v>302427</v>
      </c>
      <c r="P208" s="42">
        <v>4676683</v>
      </c>
      <c r="Q208" s="42">
        <v>6093507</v>
      </c>
      <c r="R208" s="42">
        <v>1118761</v>
      </c>
      <c r="S208" s="42">
        <v>590339</v>
      </c>
      <c r="T208" s="42">
        <v>12479290</v>
      </c>
      <c r="U208" s="42">
        <v>220289</v>
      </c>
      <c r="V208" s="42">
        <v>408120</v>
      </c>
      <c r="W208" s="42">
        <v>603073</v>
      </c>
      <c r="X208" s="42">
        <v>433572</v>
      </c>
      <c r="Y208" s="42">
        <v>1665054</v>
      </c>
      <c r="Z208" s="42">
        <v>14446771</v>
      </c>
    </row>
    <row r="209" spans="1:28" s="40" customFormat="1" ht="13.5" x14ac:dyDescent="0.25">
      <c r="A209" s="43" t="s">
        <v>210</v>
      </c>
      <c r="B209" s="42">
        <v>448604</v>
      </c>
      <c r="C209" s="42">
        <v>437397</v>
      </c>
      <c r="D209" s="42">
        <v>8305</v>
      </c>
      <c r="E209" s="42">
        <v>7363</v>
      </c>
      <c r="F209" s="42">
        <v>10798</v>
      </c>
      <c r="G209" s="42">
        <v>10312</v>
      </c>
      <c r="H209" s="42">
        <v>124</v>
      </c>
      <c r="I209" s="42">
        <v>78</v>
      </c>
      <c r="J209" s="42">
        <v>922981</v>
      </c>
      <c r="K209" s="42">
        <v>151265</v>
      </c>
      <c r="L209" s="42">
        <v>188331</v>
      </c>
      <c r="M209" s="42">
        <v>0</v>
      </c>
      <c r="N209" s="42">
        <v>0</v>
      </c>
      <c r="O209" s="42">
        <v>339596</v>
      </c>
      <c r="P209" s="42">
        <v>4946319</v>
      </c>
      <c r="Q209" s="42">
        <v>5090135</v>
      </c>
      <c r="R209" s="42">
        <v>493890</v>
      </c>
      <c r="S209" s="42">
        <v>163068</v>
      </c>
      <c r="T209" s="42">
        <v>10693412</v>
      </c>
      <c r="U209" s="42">
        <v>233235</v>
      </c>
      <c r="V209" s="42">
        <v>428997</v>
      </c>
      <c r="W209" s="42">
        <v>811284</v>
      </c>
      <c r="X209" s="42">
        <v>825135</v>
      </c>
      <c r="Y209" s="42">
        <v>2298651</v>
      </c>
      <c r="Z209" s="42">
        <v>13331659</v>
      </c>
    </row>
    <row r="210" spans="1:28" s="40" customFormat="1" ht="13.5" x14ac:dyDescent="0.25">
      <c r="A210" s="43" t="s">
        <v>211</v>
      </c>
      <c r="B210" s="42">
        <v>474385</v>
      </c>
      <c r="C210" s="42">
        <v>449624</v>
      </c>
      <c r="D210" s="42">
        <v>10984</v>
      </c>
      <c r="E210" s="42">
        <v>10050</v>
      </c>
      <c r="F210" s="42">
        <v>11951</v>
      </c>
      <c r="G210" s="42">
        <v>11371</v>
      </c>
      <c r="H210" s="42">
        <v>103</v>
      </c>
      <c r="I210" s="42">
        <v>77</v>
      </c>
      <c r="J210" s="42">
        <v>968545</v>
      </c>
      <c r="K210" s="42">
        <v>97006</v>
      </c>
      <c r="L210" s="42">
        <v>140806</v>
      </c>
      <c r="M210" s="42">
        <v>0</v>
      </c>
      <c r="N210" s="42">
        <v>0</v>
      </c>
      <c r="O210" s="42">
        <v>237812</v>
      </c>
      <c r="P210" s="42">
        <v>4739732</v>
      </c>
      <c r="Q210" s="42">
        <v>4553909</v>
      </c>
      <c r="R210" s="42">
        <v>363063</v>
      </c>
      <c r="S210" s="42">
        <v>151782</v>
      </c>
      <c r="T210" s="42">
        <v>9808486</v>
      </c>
      <c r="U210" s="42">
        <v>234400</v>
      </c>
      <c r="V210" s="42">
        <v>401308</v>
      </c>
      <c r="W210" s="42">
        <v>403599</v>
      </c>
      <c r="X210" s="42">
        <v>403790</v>
      </c>
      <c r="Y210" s="42">
        <v>1443097</v>
      </c>
      <c r="Z210" s="42">
        <v>11489395</v>
      </c>
    </row>
    <row r="211" spans="1:28" s="40" customFormat="1" ht="13.5" x14ac:dyDescent="0.25">
      <c r="A211" s="43" t="s">
        <v>212</v>
      </c>
      <c r="B211" s="42">
        <v>480623</v>
      </c>
      <c r="C211" s="42">
        <v>477794</v>
      </c>
      <c r="D211" s="42">
        <v>11052</v>
      </c>
      <c r="E211" s="42">
        <v>11900</v>
      </c>
      <c r="F211" s="42">
        <v>12880</v>
      </c>
      <c r="G211" s="42">
        <v>11974</v>
      </c>
      <c r="H211" s="42">
        <v>85</v>
      </c>
      <c r="I211" s="42">
        <v>109</v>
      </c>
      <c r="J211" s="42">
        <v>1006417</v>
      </c>
      <c r="K211" s="42">
        <v>114369</v>
      </c>
      <c r="L211" s="42">
        <v>164360</v>
      </c>
      <c r="M211" s="42">
        <v>0</v>
      </c>
      <c r="N211" s="42">
        <v>0</v>
      </c>
      <c r="O211" s="42">
        <v>278729</v>
      </c>
      <c r="P211" s="42">
        <v>4778323</v>
      </c>
      <c r="Q211" s="42">
        <v>4879572</v>
      </c>
      <c r="R211" s="42">
        <v>377076</v>
      </c>
      <c r="S211" s="42">
        <v>107628</v>
      </c>
      <c r="T211" s="42">
        <v>10142599</v>
      </c>
      <c r="U211" s="42">
        <v>225885</v>
      </c>
      <c r="V211" s="42">
        <v>404274</v>
      </c>
      <c r="W211" s="42">
        <v>345763</v>
      </c>
      <c r="X211" s="42">
        <v>454322</v>
      </c>
      <c r="Y211" s="42">
        <v>1430244</v>
      </c>
      <c r="Z211" s="42">
        <v>11851572</v>
      </c>
    </row>
    <row r="212" spans="1:28" s="40" customFormat="1" ht="13.5" x14ac:dyDescent="0.25">
      <c r="A212" s="43" t="s">
        <v>213</v>
      </c>
      <c r="B212" s="42">
        <v>449462</v>
      </c>
      <c r="C212" s="42">
        <v>471322</v>
      </c>
      <c r="D212" s="42">
        <v>6859</v>
      </c>
      <c r="E212" s="42">
        <v>8054</v>
      </c>
      <c r="F212" s="42">
        <v>12631</v>
      </c>
      <c r="G212" s="42">
        <v>11122</v>
      </c>
      <c r="H212" s="42">
        <v>107</v>
      </c>
      <c r="I212" s="42">
        <v>83</v>
      </c>
      <c r="J212" s="42">
        <v>959640</v>
      </c>
      <c r="K212" s="42">
        <v>137804</v>
      </c>
      <c r="L212" s="42">
        <v>154372</v>
      </c>
      <c r="M212" s="42">
        <v>0</v>
      </c>
      <c r="N212" s="42">
        <v>0</v>
      </c>
      <c r="O212" s="42">
        <v>292176</v>
      </c>
      <c r="P212" s="42">
        <v>4963989</v>
      </c>
      <c r="Q212" s="42">
        <v>5013136</v>
      </c>
      <c r="R212" s="42">
        <v>367672</v>
      </c>
      <c r="S212" s="42">
        <v>121967</v>
      </c>
      <c r="T212" s="42">
        <v>10466764</v>
      </c>
      <c r="U212" s="42">
        <v>215906</v>
      </c>
      <c r="V212" s="42">
        <v>417562</v>
      </c>
      <c r="W212" s="42">
        <v>385658</v>
      </c>
      <c r="X212" s="42">
        <v>467419</v>
      </c>
      <c r="Y212" s="42">
        <v>1486545</v>
      </c>
      <c r="Z212" s="42">
        <v>12245485</v>
      </c>
    </row>
    <row r="213" spans="1:28" s="40" customFormat="1" ht="13.5" x14ac:dyDescent="0.25">
      <c r="A213" s="43" t="s">
        <v>214</v>
      </c>
      <c r="B213" s="42">
        <v>413381</v>
      </c>
      <c r="C213" s="42">
        <v>416059</v>
      </c>
      <c r="D213" s="42">
        <v>5288</v>
      </c>
      <c r="E213" s="42">
        <v>5354</v>
      </c>
      <c r="F213" s="42">
        <v>9608</v>
      </c>
      <c r="G213" s="42">
        <v>8421</v>
      </c>
      <c r="H213" s="42">
        <v>68</v>
      </c>
      <c r="I213" s="42">
        <v>79</v>
      </c>
      <c r="J213" s="42">
        <v>858258</v>
      </c>
      <c r="K213" s="42">
        <v>138803</v>
      </c>
      <c r="L213" s="42">
        <v>152746</v>
      </c>
      <c r="M213" s="42">
        <v>0</v>
      </c>
      <c r="N213" s="42">
        <v>0</v>
      </c>
      <c r="O213" s="42">
        <v>291549</v>
      </c>
      <c r="P213" s="42">
        <v>5566676</v>
      </c>
      <c r="Q213" s="42">
        <v>4932708</v>
      </c>
      <c r="R213" s="42">
        <v>410937</v>
      </c>
      <c r="S213" s="42">
        <v>170312</v>
      </c>
      <c r="T213" s="42">
        <v>11080633</v>
      </c>
      <c r="U213" s="42">
        <v>222903</v>
      </c>
      <c r="V213" s="42">
        <v>386349</v>
      </c>
      <c r="W213" s="42">
        <v>329421</v>
      </c>
      <c r="X213" s="42">
        <v>538256</v>
      </c>
      <c r="Y213" s="42">
        <v>1476929</v>
      </c>
      <c r="Z213" s="42">
        <v>12849111</v>
      </c>
    </row>
    <row r="214" spans="1:28" s="40" customFormat="1" ht="13.5" x14ac:dyDescent="0.25">
      <c r="A214" s="43" t="s">
        <v>215</v>
      </c>
      <c r="B214" s="42">
        <v>464479</v>
      </c>
      <c r="C214" s="42">
        <v>475722</v>
      </c>
      <c r="D214" s="42">
        <v>5084</v>
      </c>
      <c r="E214" s="42">
        <v>6287</v>
      </c>
      <c r="F214" s="42">
        <v>11127</v>
      </c>
      <c r="G214" s="42">
        <v>10107</v>
      </c>
      <c r="H214" s="42">
        <v>82</v>
      </c>
      <c r="I214" s="42">
        <v>80</v>
      </c>
      <c r="J214" s="42">
        <v>972968</v>
      </c>
      <c r="K214" s="42">
        <v>69731</v>
      </c>
      <c r="L214" s="42">
        <v>169371</v>
      </c>
      <c r="M214" s="42">
        <v>595133</v>
      </c>
      <c r="N214" s="42">
        <v>0</v>
      </c>
      <c r="O214" s="42">
        <v>834235</v>
      </c>
      <c r="P214" s="42">
        <v>5184514</v>
      </c>
      <c r="Q214" s="42">
        <v>5488533</v>
      </c>
      <c r="R214" s="42">
        <v>217694</v>
      </c>
      <c r="S214" s="42">
        <v>1555678</v>
      </c>
      <c r="T214" s="42">
        <v>12446419</v>
      </c>
      <c r="U214" s="42">
        <v>239256</v>
      </c>
      <c r="V214" s="42">
        <v>469161</v>
      </c>
      <c r="W214" s="42">
        <v>334187</v>
      </c>
      <c r="X214" s="42">
        <v>0</v>
      </c>
      <c r="Y214" s="42">
        <v>1042604</v>
      </c>
      <c r="Z214" s="42">
        <v>14323258</v>
      </c>
    </row>
    <row r="215" spans="1:28" s="40" customFormat="1" ht="13.5" x14ac:dyDescent="0.25">
      <c r="A215" s="43" t="s">
        <v>216</v>
      </c>
      <c r="B215" s="42">
        <v>429679</v>
      </c>
      <c r="C215" s="42">
        <v>417733</v>
      </c>
      <c r="D215" s="42">
        <v>9192</v>
      </c>
      <c r="E215" s="42">
        <v>7765</v>
      </c>
      <c r="F215" s="42">
        <v>9404</v>
      </c>
      <c r="G215" s="42">
        <v>9249</v>
      </c>
      <c r="H215" s="42">
        <v>78</v>
      </c>
      <c r="I215" s="42">
        <v>97</v>
      </c>
      <c r="J215" s="42">
        <v>883197</v>
      </c>
      <c r="K215" s="42">
        <v>146280</v>
      </c>
      <c r="L215" s="42">
        <v>216570</v>
      </c>
      <c r="M215" s="42">
        <v>508099</v>
      </c>
      <c r="N215" s="42">
        <v>0</v>
      </c>
      <c r="O215" s="42">
        <v>870949</v>
      </c>
      <c r="P215" s="42">
        <v>5458696</v>
      </c>
      <c r="Q215" s="42">
        <v>4805639</v>
      </c>
      <c r="R215" s="42">
        <v>954473</v>
      </c>
      <c r="S215" s="42">
        <v>173528</v>
      </c>
      <c r="T215" s="42">
        <v>11392336</v>
      </c>
      <c r="U215" s="42">
        <v>220156</v>
      </c>
      <c r="V215" s="42">
        <v>427205</v>
      </c>
      <c r="W215" s="42">
        <v>375333</v>
      </c>
      <c r="X215" s="42">
        <v>0</v>
      </c>
      <c r="Y215" s="42">
        <v>1022694</v>
      </c>
      <c r="Z215" s="42">
        <v>13285979</v>
      </c>
    </row>
    <row r="216" spans="1:28" s="40" customFormat="1" ht="13.5" x14ac:dyDescent="0.25">
      <c r="A216" s="43" t="s">
        <v>217</v>
      </c>
      <c r="B216" s="42">
        <v>447016</v>
      </c>
      <c r="C216" s="42">
        <v>432289</v>
      </c>
      <c r="D216" s="42">
        <v>9468</v>
      </c>
      <c r="E216" s="42">
        <v>9022</v>
      </c>
      <c r="F216" s="42">
        <v>10664</v>
      </c>
      <c r="G216" s="42">
        <v>10114</v>
      </c>
      <c r="H216" s="42">
        <v>126</v>
      </c>
      <c r="I216" s="42">
        <v>115</v>
      </c>
      <c r="J216" s="42">
        <v>918814</v>
      </c>
      <c r="K216" s="42">
        <v>160941</v>
      </c>
      <c r="L216" s="42">
        <v>231422</v>
      </c>
      <c r="M216" s="42">
        <v>0</v>
      </c>
      <c r="N216" s="42">
        <v>0</v>
      </c>
      <c r="O216" s="42">
        <v>392363</v>
      </c>
      <c r="P216" s="42">
        <v>5444762</v>
      </c>
      <c r="Q216" s="42">
        <v>6170401</v>
      </c>
      <c r="R216" s="42">
        <v>371958</v>
      </c>
      <c r="S216" s="42">
        <v>186183</v>
      </c>
      <c r="T216" s="42">
        <v>12173304</v>
      </c>
      <c r="U216" s="42">
        <v>260655</v>
      </c>
      <c r="V216" s="42">
        <v>464044</v>
      </c>
      <c r="W216" s="42">
        <v>333991</v>
      </c>
      <c r="X216" s="42">
        <v>680418</v>
      </c>
      <c r="Y216" s="42">
        <v>1739108</v>
      </c>
      <c r="Z216" s="42">
        <v>14304775</v>
      </c>
    </row>
    <row r="217" spans="1:28" s="40" customFormat="1" ht="13.5" x14ac:dyDescent="0.25">
      <c r="A217" s="43" t="s">
        <v>218</v>
      </c>
      <c r="B217" s="42">
        <v>369493</v>
      </c>
      <c r="C217" s="42">
        <v>374778</v>
      </c>
      <c r="D217" s="42">
        <v>7070</v>
      </c>
      <c r="E217" s="42">
        <v>7617</v>
      </c>
      <c r="F217" s="42">
        <v>10578</v>
      </c>
      <c r="G217" s="42">
        <v>9847</v>
      </c>
      <c r="H217" s="42">
        <v>57</v>
      </c>
      <c r="I217" s="42">
        <v>41</v>
      </c>
      <c r="J217" s="42">
        <v>779481</v>
      </c>
      <c r="K217" s="42">
        <v>167099</v>
      </c>
      <c r="L217" s="42">
        <v>260608</v>
      </c>
      <c r="M217" s="42">
        <v>0</v>
      </c>
      <c r="N217" s="42">
        <v>0</v>
      </c>
      <c r="O217" s="42">
        <v>427707</v>
      </c>
      <c r="P217" s="42">
        <v>4935422</v>
      </c>
      <c r="Q217" s="42">
        <v>5046814</v>
      </c>
      <c r="R217" s="42">
        <v>472492</v>
      </c>
      <c r="S217" s="42">
        <v>119247</v>
      </c>
      <c r="T217" s="42">
        <v>10573975</v>
      </c>
      <c r="U217" s="42">
        <v>260819</v>
      </c>
      <c r="V217" s="42">
        <v>490866</v>
      </c>
      <c r="W217" s="42">
        <v>444970</v>
      </c>
      <c r="X217" s="42">
        <v>429878</v>
      </c>
      <c r="Y217" s="42">
        <v>1626533</v>
      </c>
      <c r="Z217" s="42">
        <v>12628215</v>
      </c>
    </row>
    <row r="218" spans="1:28" s="40" customFormat="1" ht="13.5" x14ac:dyDescent="0.25">
      <c r="A218" s="43" t="s">
        <v>219</v>
      </c>
      <c r="B218" s="42">
        <v>351010</v>
      </c>
      <c r="C218" s="42">
        <v>357492</v>
      </c>
      <c r="D218" s="42">
        <v>5918</v>
      </c>
      <c r="E218" s="42">
        <v>6002</v>
      </c>
      <c r="F218" s="42">
        <v>9218</v>
      </c>
      <c r="G218" s="42">
        <v>8537</v>
      </c>
      <c r="H218" s="42">
        <v>85</v>
      </c>
      <c r="I218" s="42">
        <v>93</v>
      </c>
      <c r="J218" s="42">
        <v>738355</v>
      </c>
      <c r="K218" s="42">
        <v>168704</v>
      </c>
      <c r="L218" s="42">
        <v>271151</v>
      </c>
      <c r="M218" s="42">
        <v>0</v>
      </c>
      <c r="N218" s="42">
        <v>0</v>
      </c>
      <c r="O218" s="42">
        <v>439855</v>
      </c>
      <c r="P218" s="42">
        <v>4663712</v>
      </c>
      <c r="Q218" s="42">
        <v>4692639</v>
      </c>
      <c r="R218" s="42">
        <v>367749</v>
      </c>
      <c r="S218" s="42">
        <v>117210</v>
      </c>
      <c r="T218" s="42">
        <v>9841310</v>
      </c>
      <c r="U218" s="42">
        <v>246232</v>
      </c>
      <c r="V218" s="42">
        <v>507395</v>
      </c>
      <c r="W218" s="42">
        <v>463714</v>
      </c>
      <c r="X218" s="42">
        <v>524042</v>
      </c>
      <c r="Y218" s="42">
        <v>1741383</v>
      </c>
      <c r="Z218" s="42">
        <v>12022548</v>
      </c>
    </row>
    <row r="219" spans="1:28" s="40" customFormat="1" ht="13.5" x14ac:dyDescent="0.25">
      <c r="A219" s="43" t="s">
        <v>220</v>
      </c>
      <c r="B219" s="42">
        <v>482340</v>
      </c>
      <c r="C219" s="42">
        <v>484557</v>
      </c>
      <c r="D219" s="42">
        <v>9361</v>
      </c>
      <c r="E219" s="42">
        <v>9969</v>
      </c>
      <c r="F219" s="42">
        <v>10331</v>
      </c>
      <c r="G219" s="42">
        <v>10146</v>
      </c>
      <c r="H219" s="42">
        <v>98</v>
      </c>
      <c r="I219" s="42">
        <v>97</v>
      </c>
      <c r="J219" s="42">
        <v>1006899</v>
      </c>
      <c r="K219" s="42">
        <v>201936</v>
      </c>
      <c r="L219" s="42">
        <v>306553</v>
      </c>
      <c r="M219" s="42">
        <v>0</v>
      </c>
      <c r="N219" s="42">
        <v>0</v>
      </c>
      <c r="O219" s="42">
        <v>508489</v>
      </c>
      <c r="P219" s="42">
        <v>4879629</v>
      </c>
      <c r="Q219" s="42">
        <v>5088798</v>
      </c>
      <c r="R219" s="42">
        <v>475131</v>
      </c>
      <c r="S219" s="42">
        <v>175457</v>
      </c>
      <c r="T219" s="42">
        <v>10619015</v>
      </c>
      <c r="U219" s="42">
        <v>304285</v>
      </c>
      <c r="V219" s="42">
        <v>528965</v>
      </c>
      <c r="W219" s="42">
        <v>409295</v>
      </c>
      <c r="X219" s="42">
        <v>503529</v>
      </c>
      <c r="Y219" s="42">
        <v>1746074</v>
      </c>
      <c r="Z219" s="42">
        <v>12873578</v>
      </c>
    </row>
    <row r="220" spans="1:28" s="40" customFormat="1" ht="13.5" x14ac:dyDescent="0.25">
      <c r="A220" s="43" t="s">
        <v>221</v>
      </c>
      <c r="B220" s="42">
        <v>464204</v>
      </c>
      <c r="C220" s="42">
        <v>456196</v>
      </c>
      <c r="D220" s="42">
        <v>8814</v>
      </c>
      <c r="E220" s="42">
        <v>7735</v>
      </c>
      <c r="F220" s="42">
        <v>10471</v>
      </c>
      <c r="G220" s="42">
        <v>10335</v>
      </c>
      <c r="H220" s="42">
        <v>96</v>
      </c>
      <c r="I220" s="42">
        <v>65</v>
      </c>
      <c r="J220" s="42">
        <v>957916</v>
      </c>
      <c r="K220" s="42">
        <v>108772</v>
      </c>
      <c r="L220" s="42">
        <v>329342</v>
      </c>
      <c r="M220" s="42">
        <v>0</v>
      </c>
      <c r="N220" s="42">
        <v>0</v>
      </c>
      <c r="O220" s="42">
        <v>438114</v>
      </c>
      <c r="P220" s="42">
        <v>5276760</v>
      </c>
      <c r="Q220" s="42">
        <v>5157139</v>
      </c>
      <c r="R220" s="42">
        <v>1153167</v>
      </c>
      <c r="S220" s="42">
        <v>904739</v>
      </c>
      <c r="T220" s="42">
        <v>12491805</v>
      </c>
      <c r="U220" s="42">
        <v>227046</v>
      </c>
      <c r="V220" s="42">
        <v>476960</v>
      </c>
      <c r="W220" s="42">
        <v>354686</v>
      </c>
      <c r="X220" s="42">
        <v>432065</v>
      </c>
      <c r="Y220" s="42">
        <v>1490757</v>
      </c>
      <c r="Z220" s="42">
        <v>14420676</v>
      </c>
    </row>
    <row r="221" spans="1:28" s="40" customFormat="1" ht="13.5" x14ac:dyDescent="0.25">
      <c r="A221" s="43" t="s">
        <v>222</v>
      </c>
      <c r="B221" s="42">
        <v>495400</v>
      </c>
      <c r="C221" s="42">
        <v>484371</v>
      </c>
      <c r="D221" s="42">
        <v>9938</v>
      </c>
      <c r="E221" s="42">
        <v>9914</v>
      </c>
      <c r="F221" s="42">
        <v>10430</v>
      </c>
      <c r="G221" s="42">
        <v>10503</v>
      </c>
      <c r="H221" s="42">
        <v>939</v>
      </c>
      <c r="I221" s="42">
        <v>858</v>
      </c>
      <c r="J221" s="42">
        <v>1022353</v>
      </c>
      <c r="K221" s="42">
        <v>249090</v>
      </c>
      <c r="L221" s="42">
        <v>311723</v>
      </c>
      <c r="M221" s="42">
        <v>0</v>
      </c>
      <c r="N221" s="42">
        <v>0</v>
      </c>
      <c r="O221" s="42">
        <v>560813</v>
      </c>
      <c r="P221" s="42">
        <v>5362466</v>
      </c>
      <c r="Q221" s="42">
        <v>4947792</v>
      </c>
      <c r="R221" s="42">
        <v>378903</v>
      </c>
      <c r="S221" s="42">
        <v>306174</v>
      </c>
      <c r="T221" s="42">
        <v>10995335</v>
      </c>
      <c r="U221" s="42">
        <v>265225</v>
      </c>
      <c r="V221" s="42">
        <v>494547</v>
      </c>
      <c r="W221" s="42">
        <v>209334</v>
      </c>
      <c r="X221" s="42">
        <v>386239</v>
      </c>
      <c r="Y221" s="42">
        <v>1355345</v>
      </c>
      <c r="Z221" s="42">
        <v>12911493</v>
      </c>
      <c r="AA221" s="41"/>
      <c r="AB221" s="41"/>
    </row>
    <row r="222" spans="1:28" s="40" customFormat="1" ht="13.5" x14ac:dyDescent="0.25">
      <c r="A222" s="43" t="s">
        <v>223</v>
      </c>
      <c r="B222" s="42">
        <v>528686</v>
      </c>
      <c r="C222" s="42">
        <v>504300</v>
      </c>
      <c r="D222" s="42">
        <v>16505</v>
      </c>
      <c r="E222" s="42">
        <v>15403</v>
      </c>
      <c r="F222" s="42">
        <v>11559</v>
      </c>
      <c r="G222" s="42">
        <v>11756</v>
      </c>
      <c r="H222" s="42">
        <v>98</v>
      </c>
      <c r="I222" s="42">
        <v>92</v>
      </c>
      <c r="J222" s="42">
        <v>1088399</v>
      </c>
      <c r="K222" s="42">
        <v>268095</v>
      </c>
      <c r="L222" s="42">
        <v>280830</v>
      </c>
      <c r="M222" s="42">
        <v>0</v>
      </c>
      <c r="N222" s="42">
        <v>0</v>
      </c>
      <c r="O222" s="42">
        <v>548925</v>
      </c>
      <c r="P222" s="42">
        <v>5207969</v>
      </c>
      <c r="Q222" s="42">
        <v>4685051</v>
      </c>
      <c r="R222" s="42">
        <v>686044</v>
      </c>
      <c r="S222" s="42">
        <v>576381</v>
      </c>
      <c r="T222" s="42">
        <v>11155445</v>
      </c>
      <c r="U222" s="42">
        <v>285935</v>
      </c>
      <c r="V222" s="42">
        <v>479812</v>
      </c>
      <c r="W222" s="42">
        <v>144619</v>
      </c>
      <c r="X222" s="42">
        <v>300342</v>
      </c>
      <c r="Y222" s="42">
        <v>1210708</v>
      </c>
      <c r="Z222" s="42">
        <v>12915078</v>
      </c>
    </row>
    <row r="223" spans="1:28" s="40" customFormat="1" ht="13.5" x14ac:dyDescent="0.25">
      <c r="A223" s="43" t="s">
        <v>224</v>
      </c>
      <c r="B223" s="42">
        <v>554545</v>
      </c>
      <c r="C223" s="42">
        <v>549576</v>
      </c>
      <c r="D223" s="42">
        <v>16912</v>
      </c>
      <c r="E223" s="42">
        <v>17475</v>
      </c>
      <c r="F223" s="42">
        <v>13934</v>
      </c>
      <c r="G223" s="42">
        <v>13202</v>
      </c>
      <c r="H223" s="42">
        <v>87</v>
      </c>
      <c r="I223" s="42">
        <v>80</v>
      </c>
      <c r="J223" s="42">
        <v>1165811</v>
      </c>
      <c r="K223" s="42">
        <v>258130</v>
      </c>
      <c r="L223" s="42">
        <v>353621</v>
      </c>
      <c r="M223" s="42">
        <v>0</v>
      </c>
      <c r="N223" s="42">
        <v>0</v>
      </c>
      <c r="O223" s="42">
        <v>611751</v>
      </c>
      <c r="P223" s="42">
        <v>5190201</v>
      </c>
      <c r="Q223" s="42">
        <v>4951010</v>
      </c>
      <c r="R223" s="42">
        <v>248786</v>
      </c>
      <c r="S223" s="42">
        <v>131015</v>
      </c>
      <c r="T223" s="42">
        <v>10521012</v>
      </c>
      <c r="U223" s="42">
        <v>263491</v>
      </c>
      <c r="V223" s="42">
        <v>436445</v>
      </c>
      <c r="W223" s="42">
        <v>184633</v>
      </c>
      <c r="X223" s="42">
        <v>186745</v>
      </c>
      <c r="Y223" s="42">
        <v>1071314</v>
      </c>
      <c r="Z223" s="42">
        <v>12204077</v>
      </c>
    </row>
    <row r="224" spans="1:28" s="40" customFormat="1" ht="13.5" x14ac:dyDescent="0.25">
      <c r="A224" s="43" t="s">
        <v>225</v>
      </c>
      <c r="B224" s="42">
        <v>494989</v>
      </c>
      <c r="C224" s="42">
        <v>522734</v>
      </c>
      <c r="D224" s="42">
        <v>9463</v>
      </c>
      <c r="E224" s="42">
        <v>11526</v>
      </c>
      <c r="F224" s="42">
        <v>12220</v>
      </c>
      <c r="G224" s="42">
        <v>11864</v>
      </c>
      <c r="H224" s="42">
        <v>97</v>
      </c>
      <c r="I224" s="42">
        <v>104</v>
      </c>
      <c r="J224" s="42">
        <v>1062997</v>
      </c>
      <c r="K224" s="42">
        <v>232308</v>
      </c>
      <c r="L224" s="42">
        <v>319569</v>
      </c>
      <c r="M224" s="42">
        <v>0</v>
      </c>
      <c r="N224" s="42">
        <v>0</v>
      </c>
      <c r="O224" s="42">
        <v>551877</v>
      </c>
      <c r="P224" s="42">
        <v>5058185</v>
      </c>
      <c r="Q224" s="42">
        <v>4901938</v>
      </c>
      <c r="R224" s="42">
        <v>225423</v>
      </c>
      <c r="S224" s="42">
        <v>138730</v>
      </c>
      <c r="T224" s="42">
        <v>10324276</v>
      </c>
      <c r="U224" s="42">
        <v>189961</v>
      </c>
      <c r="V224" s="42">
        <v>416056</v>
      </c>
      <c r="W224" s="42">
        <v>178174</v>
      </c>
      <c r="X224" s="42">
        <v>211528</v>
      </c>
      <c r="Y224" s="42">
        <v>995719</v>
      </c>
      <c r="Z224" s="42">
        <v>11871872</v>
      </c>
    </row>
    <row r="225" spans="1:30" s="40" customFormat="1" ht="13.5" x14ac:dyDescent="0.25">
      <c r="A225" s="43" t="s">
        <v>226</v>
      </c>
      <c r="B225" s="42">
        <v>465389</v>
      </c>
      <c r="C225" s="42">
        <v>467838</v>
      </c>
      <c r="D225" s="42">
        <v>6322</v>
      </c>
      <c r="E225" s="42">
        <v>6888</v>
      </c>
      <c r="F225" s="42">
        <v>9270</v>
      </c>
      <c r="G225" s="42">
        <v>9135</v>
      </c>
      <c r="H225" s="42">
        <v>61</v>
      </c>
      <c r="I225" s="42">
        <v>72</v>
      </c>
      <c r="J225" s="42">
        <v>964975</v>
      </c>
      <c r="K225" s="42">
        <v>240799</v>
      </c>
      <c r="L225" s="42">
        <v>290365</v>
      </c>
      <c r="M225" s="42">
        <v>0</v>
      </c>
      <c r="N225" s="42">
        <v>0</v>
      </c>
      <c r="O225" s="42">
        <v>531164</v>
      </c>
      <c r="P225" s="42">
        <v>6299628</v>
      </c>
      <c r="Q225" s="42">
        <v>5030957</v>
      </c>
      <c r="R225" s="42">
        <v>302026</v>
      </c>
      <c r="S225" s="42">
        <v>1087309</v>
      </c>
      <c r="T225" s="42">
        <v>12719920</v>
      </c>
      <c r="U225" s="42">
        <v>240067</v>
      </c>
      <c r="V225" s="42">
        <v>476166</v>
      </c>
      <c r="W225" s="42">
        <v>109369</v>
      </c>
      <c r="X225" s="42">
        <v>265549</v>
      </c>
      <c r="Y225" s="42">
        <v>1091151</v>
      </c>
      <c r="Z225" s="42">
        <v>14342235</v>
      </c>
    </row>
    <row r="226" spans="1:30" s="40" customFormat="1" ht="13.5" x14ac:dyDescent="0.25">
      <c r="A226" s="43" t="s">
        <v>227</v>
      </c>
      <c r="B226" s="42">
        <v>503697</v>
      </c>
      <c r="C226" s="42">
        <v>505216</v>
      </c>
      <c r="D226" s="42">
        <v>7876</v>
      </c>
      <c r="E226" s="42">
        <v>8340</v>
      </c>
      <c r="F226" s="42">
        <v>9453</v>
      </c>
      <c r="G226" s="42">
        <v>9409</v>
      </c>
      <c r="H226" s="42">
        <v>379</v>
      </c>
      <c r="I226" s="42">
        <v>377</v>
      </c>
      <c r="J226" s="42">
        <v>1044747</v>
      </c>
      <c r="K226" s="42">
        <v>268781</v>
      </c>
      <c r="L226" s="42">
        <v>316927</v>
      </c>
      <c r="M226" s="42">
        <v>0</v>
      </c>
      <c r="N226" s="42">
        <v>0</v>
      </c>
      <c r="O226" s="42">
        <v>585708</v>
      </c>
      <c r="P226" s="42">
        <v>5716156</v>
      </c>
      <c r="Q226" s="42">
        <v>5552801</v>
      </c>
      <c r="R226" s="42">
        <v>1758776</v>
      </c>
      <c r="S226" s="42">
        <v>1400123</v>
      </c>
      <c r="T226" s="42">
        <v>14427856</v>
      </c>
      <c r="U226" s="42">
        <v>235984</v>
      </c>
      <c r="V226" s="42">
        <v>445866</v>
      </c>
      <c r="W226" s="42">
        <v>114690</v>
      </c>
      <c r="X226" s="42">
        <v>308407</v>
      </c>
      <c r="Y226" s="42">
        <v>1104947</v>
      </c>
      <c r="Z226" s="42">
        <v>16118511</v>
      </c>
    </row>
    <row r="227" spans="1:30" s="40" customFormat="1" ht="13.5" x14ac:dyDescent="0.25">
      <c r="A227" s="43" t="s">
        <v>228</v>
      </c>
      <c r="B227" s="42">
        <v>502830</v>
      </c>
      <c r="C227" s="42">
        <v>493576</v>
      </c>
      <c r="D227" s="42">
        <v>10202</v>
      </c>
      <c r="E227" s="42">
        <v>9999</v>
      </c>
      <c r="F227" s="42">
        <v>9661</v>
      </c>
      <c r="G227" s="42">
        <v>9724</v>
      </c>
      <c r="H227" s="42">
        <v>138</v>
      </c>
      <c r="I227" s="42">
        <v>93</v>
      </c>
      <c r="J227" s="42">
        <v>1036223</v>
      </c>
      <c r="K227" s="42">
        <v>222644</v>
      </c>
      <c r="L227" s="42">
        <v>249247</v>
      </c>
      <c r="M227" s="42">
        <v>0</v>
      </c>
      <c r="N227" s="42">
        <v>0</v>
      </c>
      <c r="O227" s="42">
        <v>471891</v>
      </c>
      <c r="P227" s="42">
        <v>4475442</v>
      </c>
      <c r="Q227" s="42">
        <v>4771440</v>
      </c>
      <c r="R227" s="42">
        <v>258687</v>
      </c>
      <c r="S227" s="42">
        <v>153775</v>
      </c>
      <c r="T227" s="42">
        <v>9659344</v>
      </c>
      <c r="U227" s="42">
        <v>244799</v>
      </c>
      <c r="V227" s="42">
        <v>431848</v>
      </c>
      <c r="W227" s="42">
        <v>241549</v>
      </c>
      <c r="X227" s="42">
        <v>479156</v>
      </c>
      <c r="Y227" s="42">
        <v>1397352</v>
      </c>
      <c r="Z227" s="42">
        <v>11528587</v>
      </c>
    </row>
    <row r="228" spans="1:30" s="40" customFormat="1" ht="13.5" x14ac:dyDescent="0.25">
      <c r="A228" s="43" t="s">
        <v>229</v>
      </c>
      <c r="B228" s="42">
        <v>504512</v>
      </c>
      <c r="C228" s="42">
        <v>483208</v>
      </c>
      <c r="D228" s="42">
        <v>10461</v>
      </c>
      <c r="E228" s="42">
        <v>10020</v>
      </c>
      <c r="F228" s="42">
        <v>10796</v>
      </c>
      <c r="G228" s="42">
        <v>10583</v>
      </c>
      <c r="H228" s="42">
        <v>104</v>
      </c>
      <c r="I228" s="42">
        <v>119</v>
      </c>
      <c r="J228" s="42">
        <v>1029803</v>
      </c>
      <c r="K228" s="42">
        <v>199024</v>
      </c>
      <c r="L228" s="42">
        <v>254486</v>
      </c>
      <c r="M228" s="42">
        <v>0</v>
      </c>
      <c r="N228" s="42">
        <v>0</v>
      </c>
      <c r="O228" s="42">
        <v>453510</v>
      </c>
      <c r="P228" s="42">
        <v>5066194</v>
      </c>
      <c r="Q228" s="42">
        <v>6055274</v>
      </c>
      <c r="R228" s="42">
        <v>315230</v>
      </c>
      <c r="S228" s="42">
        <v>271087</v>
      </c>
      <c r="T228" s="42">
        <v>11707785</v>
      </c>
      <c r="U228" s="42">
        <v>298691</v>
      </c>
      <c r="V228" s="42">
        <v>505983</v>
      </c>
      <c r="W228" s="42">
        <v>207555</v>
      </c>
      <c r="X228" s="42">
        <v>474272</v>
      </c>
      <c r="Y228" s="42">
        <v>1486501</v>
      </c>
      <c r="Z228" s="42">
        <v>13647796</v>
      </c>
    </row>
    <row r="229" spans="1:30" s="40" customFormat="1" ht="13.5" x14ac:dyDescent="0.25">
      <c r="A229" s="43" t="s">
        <v>230</v>
      </c>
      <c r="B229" s="42">
        <v>411226</v>
      </c>
      <c r="C229" s="42">
        <v>422103</v>
      </c>
      <c r="D229" s="42">
        <v>9493</v>
      </c>
      <c r="E229" s="42">
        <v>10676</v>
      </c>
      <c r="F229" s="42">
        <v>10167</v>
      </c>
      <c r="G229" s="42">
        <v>9719</v>
      </c>
      <c r="H229" s="42">
        <v>92</v>
      </c>
      <c r="I229" s="42">
        <v>84</v>
      </c>
      <c r="J229" s="42">
        <v>873560</v>
      </c>
      <c r="K229" s="42">
        <v>137982</v>
      </c>
      <c r="L229" s="42">
        <v>245790</v>
      </c>
      <c r="M229" s="42">
        <v>0</v>
      </c>
      <c r="N229" s="42">
        <v>0</v>
      </c>
      <c r="O229" s="42">
        <v>383772</v>
      </c>
      <c r="P229" s="42">
        <v>4995372</v>
      </c>
      <c r="Q229" s="42">
        <v>5263904</v>
      </c>
      <c r="R229" s="42">
        <v>184839</v>
      </c>
      <c r="S229" s="42">
        <v>95900</v>
      </c>
      <c r="T229" s="42">
        <v>10540015</v>
      </c>
      <c r="U229" s="42">
        <v>258538</v>
      </c>
      <c r="V229" s="42">
        <v>416364</v>
      </c>
      <c r="W229" s="42">
        <v>211141</v>
      </c>
      <c r="X229" s="42">
        <v>357801</v>
      </c>
      <c r="Y229" s="42">
        <v>1243844</v>
      </c>
      <c r="Z229" s="42">
        <v>12167631</v>
      </c>
    </row>
    <row r="230" spans="1:30" s="40" customFormat="1" ht="13.5" x14ac:dyDescent="0.25">
      <c r="A230" s="43" t="s">
        <v>231</v>
      </c>
      <c r="B230" s="42">
        <v>399645</v>
      </c>
      <c r="C230" s="42">
        <v>403220</v>
      </c>
      <c r="D230" s="42">
        <v>7658</v>
      </c>
      <c r="E230" s="42">
        <v>8873</v>
      </c>
      <c r="F230" s="42">
        <v>10123</v>
      </c>
      <c r="G230" s="42">
        <v>9424</v>
      </c>
      <c r="H230" s="42">
        <v>137</v>
      </c>
      <c r="I230" s="42">
        <v>133</v>
      </c>
      <c r="J230" s="42">
        <v>839213</v>
      </c>
      <c r="K230" s="42">
        <v>108743</v>
      </c>
      <c r="L230" s="42">
        <v>188261</v>
      </c>
      <c r="M230" s="42">
        <v>0</v>
      </c>
      <c r="N230" s="42">
        <v>0</v>
      </c>
      <c r="O230" s="42">
        <v>297004</v>
      </c>
      <c r="P230" s="42">
        <v>4785169</v>
      </c>
      <c r="Q230" s="42">
        <v>5192407</v>
      </c>
      <c r="R230" s="42">
        <v>233645</v>
      </c>
      <c r="S230" s="42">
        <v>139218</v>
      </c>
      <c r="T230" s="42">
        <v>10350439</v>
      </c>
      <c r="U230" s="42">
        <v>179805</v>
      </c>
      <c r="V230" s="42">
        <v>387764</v>
      </c>
      <c r="W230" s="42">
        <v>216082</v>
      </c>
      <c r="X230" s="42">
        <v>517299</v>
      </c>
      <c r="Y230" s="42">
        <v>1300950</v>
      </c>
      <c r="Z230" s="42">
        <v>11948393</v>
      </c>
    </row>
    <row r="231" spans="1:30" s="40" customFormat="1" ht="13.5" x14ac:dyDescent="0.25">
      <c r="A231" s="43" t="s">
        <v>232</v>
      </c>
      <c r="B231" s="42">
        <v>504435</v>
      </c>
      <c r="C231" s="42">
        <v>516774</v>
      </c>
      <c r="D231" s="42">
        <v>10950</v>
      </c>
      <c r="E231" s="42">
        <v>10966</v>
      </c>
      <c r="F231" s="42">
        <v>11434</v>
      </c>
      <c r="G231" s="42">
        <v>11321</v>
      </c>
      <c r="H231" s="42">
        <v>118</v>
      </c>
      <c r="I231" s="42">
        <v>148</v>
      </c>
      <c r="J231" s="42">
        <v>1066146</v>
      </c>
      <c r="K231" s="42">
        <v>58579</v>
      </c>
      <c r="L231" s="42">
        <v>224068</v>
      </c>
      <c r="M231" s="42">
        <v>0</v>
      </c>
      <c r="N231" s="42">
        <v>0</v>
      </c>
      <c r="O231" s="42">
        <v>282647</v>
      </c>
      <c r="P231" s="42">
        <v>5365610</v>
      </c>
      <c r="Q231" s="42">
        <v>7069506</v>
      </c>
      <c r="R231" s="42">
        <v>347285</v>
      </c>
      <c r="S231" s="42">
        <v>175166</v>
      </c>
      <c r="T231" s="42">
        <v>12957567</v>
      </c>
      <c r="U231" s="42">
        <v>277886</v>
      </c>
      <c r="V231" s="42">
        <v>523281</v>
      </c>
      <c r="W231" s="42">
        <v>222024</v>
      </c>
      <c r="X231" s="42">
        <v>587563</v>
      </c>
      <c r="Y231" s="42">
        <v>1610754</v>
      </c>
      <c r="Z231" s="42">
        <v>14850968</v>
      </c>
      <c r="AA231" s="41"/>
      <c r="AB231" s="41"/>
      <c r="AC231" s="41"/>
      <c r="AD231" s="41"/>
    </row>
    <row r="232" spans="1:30" s="40" customFormat="1" ht="13.5" x14ac:dyDescent="0.25">
      <c r="A232" s="43" t="s">
        <v>239</v>
      </c>
      <c r="B232" s="42">
        <v>496660</v>
      </c>
      <c r="C232" s="42">
        <v>485794</v>
      </c>
      <c r="D232" s="42">
        <v>10986</v>
      </c>
      <c r="E232" s="42">
        <v>11213</v>
      </c>
      <c r="F232" s="42">
        <v>10190</v>
      </c>
      <c r="G232" s="42">
        <v>13226</v>
      </c>
      <c r="H232" s="42">
        <v>140</v>
      </c>
      <c r="I232" s="42">
        <v>128</v>
      </c>
      <c r="J232" s="42">
        <v>1028337</v>
      </c>
      <c r="K232" s="42">
        <v>117056</v>
      </c>
      <c r="L232" s="42">
        <v>93201</v>
      </c>
      <c r="M232" s="42">
        <v>0</v>
      </c>
      <c r="N232" s="42">
        <v>0</v>
      </c>
      <c r="O232" s="42">
        <v>210257</v>
      </c>
      <c r="P232" s="42">
        <v>5174195</v>
      </c>
      <c r="Q232" s="42">
        <v>6488452</v>
      </c>
      <c r="R232" s="42">
        <v>1049390</v>
      </c>
      <c r="S232" s="42">
        <v>1019913</v>
      </c>
      <c r="T232" s="42">
        <v>13731950</v>
      </c>
      <c r="U232" s="42">
        <v>231054</v>
      </c>
      <c r="V232" s="42">
        <v>594296</v>
      </c>
      <c r="W232" s="42">
        <v>80417</v>
      </c>
      <c r="X232" s="42">
        <v>589899</v>
      </c>
      <c r="Y232" s="42">
        <v>1495666</v>
      </c>
      <c r="Z232" s="42">
        <v>15437873</v>
      </c>
    </row>
    <row r="233" spans="1:30" s="40" customFormat="1" ht="13.5" customHeight="1" x14ac:dyDescent="0.25">
      <c r="A233" s="43" t="s">
        <v>240</v>
      </c>
      <c r="B233" s="42">
        <v>526854</v>
      </c>
      <c r="C233" s="42">
        <v>509829</v>
      </c>
      <c r="D233" s="42">
        <v>12086</v>
      </c>
      <c r="E233" s="42">
        <v>11930</v>
      </c>
      <c r="F233" s="42">
        <v>10169</v>
      </c>
      <c r="G233" s="42">
        <v>10430</v>
      </c>
      <c r="H233" s="42">
        <v>75</v>
      </c>
      <c r="I233" s="42">
        <v>77</v>
      </c>
      <c r="J233" s="42">
        <v>1081450</v>
      </c>
      <c r="K233" s="42">
        <v>141153</v>
      </c>
      <c r="L233" s="42">
        <v>211356</v>
      </c>
      <c r="M233" s="42">
        <v>0</v>
      </c>
      <c r="N233" s="42">
        <v>0</v>
      </c>
      <c r="O233" s="42">
        <v>352509</v>
      </c>
      <c r="P233" s="42">
        <v>4807702</v>
      </c>
      <c r="Q233" s="42">
        <v>6543020</v>
      </c>
      <c r="R233" s="42">
        <v>238638</v>
      </c>
      <c r="S233" s="42">
        <v>159665</v>
      </c>
      <c r="T233" s="42">
        <v>11749025</v>
      </c>
      <c r="U233" s="42">
        <v>242011</v>
      </c>
      <c r="V233" s="42">
        <v>488522</v>
      </c>
      <c r="W233" s="42">
        <v>160235</v>
      </c>
      <c r="X233" s="42">
        <v>529538</v>
      </c>
      <c r="Y233" s="42">
        <v>1420306</v>
      </c>
      <c r="Z233" s="42">
        <v>13521840</v>
      </c>
    </row>
    <row r="234" spans="1:30" s="40" customFormat="1" ht="13.5" customHeight="1" x14ac:dyDescent="0.25">
      <c r="A234" s="43" t="s">
        <v>241</v>
      </c>
      <c r="B234" s="42">
        <v>555372</v>
      </c>
      <c r="C234" s="42">
        <v>529443</v>
      </c>
      <c r="D234" s="42">
        <v>14287</v>
      </c>
      <c r="E234" s="42">
        <v>13618</v>
      </c>
      <c r="F234" s="42">
        <v>11423</v>
      </c>
      <c r="G234" s="42">
        <v>11515</v>
      </c>
      <c r="H234" s="42">
        <v>69</v>
      </c>
      <c r="I234" s="42">
        <v>69</v>
      </c>
      <c r="J234" s="42">
        <v>1135796</v>
      </c>
      <c r="K234" s="42">
        <v>161309</v>
      </c>
      <c r="L234" s="42">
        <v>227807</v>
      </c>
      <c r="M234" s="42">
        <v>0</v>
      </c>
      <c r="N234" s="42">
        <v>0</v>
      </c>
      <c r="O234" s="42">
        <v>389116</v>
      </c>
      <c r="P234" s="42">
        <v>5267748</v>
      </c>
      <c r="Q234" s="42">
        <v>7012859</v>
      </c>
      <c r="R234" s="42">
        <v>315911</v>
      </c>
      <c r="S234" s="42">
        <v>250565</v>
      </c>
      <c r="T234" s="42">
        <v>12847083</v>
      </c>
      <c r="U234" s="42">
        <v>245297</v>
      </c>
      <c r="V234" s="42">
        <v>456786</v>
      </c>
      <c r="W234" s="42">
        <v>145251</v>
      </c>
      <c r="X234" s="42">
        <v>399051</v>
      </c>
      <c r="Y234" s="42">
        <v>1246385</v>
      </c>
      <c r="Z234" s="42">
        <v>14482584</v>
      </c>
      <c r="AA234" s="41"/>
      <c r="AB234" s="41"/>
    </row>
    <row r="235" spans="1:30" s="40" customFormat="1" ht="13.5" customHeight="1" x14ac:dyDescent="0.25">
      <c r="A235" s="43" t="s">
        <v>242</v>
      </c>
      <c r="B235" s="42">
        <v>541111</v>
      </c>
      <c r="C235" s="42">
        <v>533215</v>
      </c>
      <c r="D235" s="42">
        <v>15559</v>
      </c>
      <c r="E235" s="42">
        <v>16816</v>
      </c>
      <c r="F235" s="42">
        <v>13634</v>
      </c>
      <c r="G235" s="42">
        <v>13033</v>
      </c>
      <c r="H235" s="42">
        <v>140</v>
      </c>
      <c r="I235" s="42">
        <v>133</v>
      </c>
      <c r="J235" s="42">
        <v>1133641</v>
      </c>
      <c r="K235" s="42">
        <v>152168</v>
      </c>
      <c r="L235" s="42">
        <v>301525</v>
      </c>
      <c r="M235" s="42">
        <v>0</v>
      </c>
      <c r="N235" s="42">
        <v>2</v>
      </c>
      <c r="O235" s="42">
        <v>453695</v>
      </c>
      <c r="P235" s="42">
        <v>4742471</v>
      </c>
      <c r="Q235" s="42">
        <v>6542258</v>
      </c>
      <c r="R235" s="42">
        <v>273263</v>
      </c>
      <c r="S235" s="42">
        <v>263738</v>
      </c>
      <c r="T235" s="42">
        <v>11821730</v>
      </c>
      <c r="U235" s="42">
        <v>234134</v>
      </c>
      <c r="V235" s="42">
        <v>421923</v>
      </c>
      <c r="W235" s="42">
        <v>102865</v>
      </c>
      <c r="X235" s="42">
        <v>422222</v>
      </c>
      <c r="Y235" s="42">
        <v>1181144</v>
      </c>
      <c r="Z235" s="42">
        <v>13456569</v>
      </c>
    </row>
    <row r="236" spans="1:30" s="40" customFormat="1" ht="13.5" x14ac:dyDescent="0.25">
      <c r="A236" s="43" t="s">
        <v>243</v>
      </c>
      <c r="B236" s="42">
        <v>489422</v>
      </c>
      <c r="C236" s="42">
        <v>517505</v>
      </c>
      <c r="D236" s="42">
        <v>10015</v>
      </c>
      <c r="E236" s="42">
        <v>12621</v>
      </c>
      <c r="F236" s="42">
        <v>12581</v>
      </c>
      <c r="G236" s="42">
        <v>12074</v>
      </c>
      <c r="H236" s="42">
        <v>123</v>
      </c>
      <c r="I236" s="42">
        <v>155</v>
      </c>
      <c r="J236" s="42">
        <v>1054496</v>
      </c>
      <c r="K236" s="42">
        <v>141804</v>
      </c>
      <c r="L236" s="42">
        <v>286354</v>
      </c>
      <c r="M236" s="42">
        <v>0</v>
      </c>
      <c r="N236" s="42">
        <v>0</v>
      </c>
      <c r="O236" s="42">
        <v>428158</v>
      </c>
      <c r="P236" s="42">
        <v>4962333</v>
      </c>
      <c r="Q236" s="42">
        <v>6965728</v>
      </c>
      <c r="R236" s="42">
        <v>417013</v>
      </c>
      <c r="S236" s="42">
        <v>179091</v>
      </c>
      <c r="T236" s="42">
        <v>12524165</v>
      </c>
      <c r="U236" s="42">
        <v>237143</v>
      </c>
      <c r="V236" s="42">
        <v>447257</v>
      </c>
      <c r="W236" s="42">
        <v>91740</v>
      </c>
      <c r="X236" s="42">
        <v>472562</v>
      </c>
      <c r="Y236" s="42">
        <v>1248702</v>
      </c>
      <c r="Z236" s="42">
        <v>14201025</v>
      </c>
    </row>
    <row r="237" spans="1:30" s="40" customFormat="1" ht="13.5" x14ac:dyDescent="0.25">
      <c r="A237" s="43" t="s">
        <v>244</v>
      </c>
      <c r="B237" s="42">
        <v>485437</v>
      </c>
      <c r="C237" s="42">
        <v>494179</v>
      </c>
      <c r="D237" s="42">
        <v>8093</v>
      </c>
      <c r="E237" s="42">
        <v>10078</v>
      </c>
      <c r="F237" s="42">
        <v>10371</v>
      </c>
      <c r="G237" s="42">
        <v>9980</v>
      </c>
      <c r="H237" s="42">
        <v>80</v>
      </c>
      <c r="I237" s="42">
        <v>74</v>
      </c>
      <c r="J237" s="42">
        <v>1018292</v>
      </c>
      <c r="K237" s="42">
        <v>152644</v>
      </c>
      <c r="L237" s="42">
        <v>283359</v>
      </c>
      <c r="M237" s="42">
        <v>0</v>
      </c>
      <c r="N237" s="42">
        <v>0</v>
      </c>
      <c r="O237" s="42">
        <v>436003</v>
      </c>
      <c r="P237" s="42">
        <v>6233823</v>
      </c>
      <c r="Q237" s="42">
        <v>6743432</v>
      </c>
      <c r="R237" s="42">
        <v>304656</v>
      </c>
      <c r="S237" s="42">
        <v>1072591</v>
      </c>
      <c r="T237" s="42">
        <v>14354502</v>
      </c>
      <c r="U237" s="42">
        <v>232816</v>
      </c>
      <c r="V237" s="42">
        <v>447695</v>
      </c>
      <c r="W237" s="42">
        <v>106311</v>
      </c>
      <c r="X237" s="42">
        <v>574226</v>
      </c>
      <c r="Y237" s="42">
        <v>1361048</v>
      </c>
      <c r="Z237" s="42">
        <v>16151553</v>
      </c>
    </row>
    <row r="238" spans="1:30" s="40" customFormat="1" ht="13.5" x14ac:dyDescent="0.25">
      <c r="A238" s="43" t="s">
        <v>245</v>
      </c>
      <c r="B238" s="42">
        <v>533081</v>
      </c>
      <c r="C238" s="42">
        <v>529815</v>
      </c>
      <c r="D238" s="42">
        <v>8347</v>
      </c>
      <c r="E238" s="42">
        <v>9215</v>
      </c>
      <c r="F238" s="42">
        <v>10621</v>
      </c>
      <c r="G238" s="42">
        <v>10055</v>
      </c>
      <c r="H238" s="43">
        <v>69</v>
      </c>
      <c r="I238" s="43">
        <v>81</v>
      </c>
      <c r="J238" s="42">
        <v>1101284</v>
      </c>
      <c r="K238" s="42">
        <v>153359</v>
      </c>
      <c r="L238" s="42">
        <v>322353</v>
      </c>
      <c r="M238" s="42">
        <v>0</v>
      </c>
      <c r="N238" s="42">
        <v>0</v>
      </c>
      <c r="O238" s="42">
        <v>475712</v>
      </c>
      <c r="P238" s="42">
        <v>5132008</v>
      </c>
      <c r="Q238" s="42">
        <v>7610130</v>
      </c>
      <c r="R238" s="42">
        <v>1698107</v>
      </c>
      <c r="S238" s="42">
        <v>579758</v>
      </c>
      <c r="T238" s="42">
        <v>15020003</v>
      </c>
      <c r="U238" s="42">
        <v>258811</v>
      </c>
      <c r="V238" s="42">
        <v>432881</v>
      </c>
      <c r="W238" s="42">
        <v>49903</v>
      </c>
      <c r="X238" s="42">
        <v>617472</v>
      </c>
      <c r="Y238" s="42">
        <v>1359067</v>
      </c>
      <c r="Z238" s="42">
        <v>16854782</v>
      </c>
    </row>
    <row r="239" spans="1:30" s="40" customFormat="1" ht="13.5" x14ac:dyDescent="0.25">
      <c r="A239" s="43" t="s">
        <v>246</v>
      </c>
      <c r="B239" s="42">
        <v>515809</v>
      </c>
      <c r="C239" s="42">
        <v>512054</v>
      </c>
      <c r="D239" s="42">
        <v>11480</v>
      </c>
      <c r="E239" s="42">
        <v>11463</v>
      </c>
      <c r="F239" s="42">
        <v>9921</v>
      </c>
      <c r="G239" s="42">
        <v>9668</v>
      </c>
      <c r="H239" s="42">
        <v>108</v>
      </c>
      <c r="I239" s="42">
        <v>64</v>
      </c>
      <c r="J239" s="42">
        <v>1070567</v>
      </c>
      <c r="K239" s="42">
        <v>164473</v>
      </c>
      <c r="L239" s="42">
        <v>344481</v>
      </c>
      <c r="M239" s="42">
        <v>0</v>
      </c>
      <c r="N239" s="42">
        <v>0</v>
      </c>
      <c r="O239" s="42">
        <v>508954</v>
      </c>
      <c r="P239" s="42">
        <v>5732847</v>
      </c>
      <c r="Q239" s="42">
        <v>6764319</v>
      </c>
      <c r="R239" s="42">
        <v>417437</v>
      </c>
      <c r="S239" s="42">
        <v>248204</v>
      </c>
      <c r="T239" s="42">
        <v>13162807</v>
      </c>
      <c r="U239" s="42">
        <v>257885</v>
      </c>
      <c r="V239" s="42">
        <v>425791</v>
      </c>
      <c r="W239" s="42">
        <v>156015</v>
      </c>
      <c r="X239" s="42">
        <v>796655</v>
      </c>
      <c r="Y239" s="42">
        <v>1636346</v>
      </c>
      <c r="Z239" s="42">
        <v>15308107</v>
      </c>
    </row>
    <row r="240" spans="1:30" s="40" customFormat="1" ht="13.5" x14ac:dyDescent="0.25">
      <c r="A240" s="43" t="s">
        <v>247</v>
      </c>
      <c r="B240" s="42">
        <v>501413</v>
      </c>
      <c r="C240" s="42">
        <v>483986</v>
      </c>
      <c r="D240" s="42">
        <v>13629</v>
      </c>
      <c r="E240" s="42">
        <v>12749</v>
      </c>
      <c r="F240" s="42">
        <v>11074</v>
      </c>
      <c r="G240" s="42">
        <v>11020</v>
      </c>
      <c r="H240" s="42">
        <v>95</v>
      </c>
      <c r="I240" s="42">
        <v>101</v>
      </c>
      <c r="J240" s="42">
        <v>1034067</v>
      </c>
      <c r="K240" s="42">
        <v>210594</v>
      </c>
      <c r="L240" s="42">
        <v>325370</v>
      </c>
      <c r="M240" s="42">
        <v>0</v>
      </c>
      <c r="N240" s="42">
        <v>0</v>
      </c>
      <c r="O240" s="42">
        <v>535964</v>
      </c>
      <c r="P240" s="42">
        <v>5382879</v>
      </c>
      <c r="Q240" s="42">
        <v>7826890</v>
      </c>
      <c r="R240" s="42">
        <v>527282</v>
      </c>
      <c r="S240" s="42">
        <v>321953</v>
      </c>
      <c r="T240" s="42">
        <v>14059004</v>
      </c>
      <c r="U240" s="42">
        <v>252270</v>
      </c>
      <c r="V240" s="42">
        <v>459994</v>
      </c>
      <c r="W240" s="42">
        <v>194104</v>
      </c>
      <c r="X240" s="42">
        <v>857021</v>
      </c>
      <c r="Y240" s="42">
        <v>1763389</v>
      </c>
      <c r="Z240" s="42">
        <v>16358357</v>
      </c>
    </row>
    <row r="241" spans="1:26" s="40" customFormat="1" ht="13.5" x14ac:dyDescent="0.25">
      <c r="A241" s="43" t="s">
        <v>249</v>
      </c>
      <c r="B241" s="42">
        <v>430615</v>
      </c>
      <c r="C241" s="42">
        <v>442731</v>
      </c>
      <c r="D241" s="42">
        <v>11562</v>
      </c>
      <c r="E241" s="42">
        <v>12779</v>
      </c>
      <c r="F241" s="42">
        <v>11946</v>
      </c>
      <c r="G241" s="42">
        <v>11156</v>
      </c>
      <c r="H241" s="42">
        <v>85</v>
      </c>
      <c r="I241" s="42">
        <v>72</v>
      </c>
      <c r="J241" s="42">
        <v>920946</v>
      </c>
      <c r="K241" s="42">
        <v>176944</v>
      </c>
      <c r="L241" s="42">
        <v>275618</v>
      </c>
      <c r="M241" s="42">
        <v>0</v>
      </c>
      <c r="N241" s="42">
        <v>0</v>
      </c>
      <c r="O241" s="42">
        <v>452562</v>
      </c>
      <c r="P241" s="42">
        <v>4471203</v>
      </c>
      <c r="Q241" s="42">
        <v>6438966</v>
      </c>
      <c r="R241" s="42">
        <v>623417</v>
      </c>
      <c r="S241" s="42">
        <v>318802</v>
      </c>
      <c r="T241" s="42">
        <v>11852388</v>
      </c>
      <c r="U241" s="42">
        <v>197923</v>
      </c>
      <c r="V241" s="42">
        <v>379146</v>
      </c>
      <c r="W241" s="42">
        <v>146456</v>
      </c>
      <c r="X241" s="42">
        <v>555073</v>
      </c>
      <c r="Y241" s="42">
        <v>1278598</v>
      </c>
      <c r="Z241" s="42">
        <v>13583548</v>
      </c>
    </row>
    <row r="242" spans="1:26" s="40" customFormat="1" ht="13.5" x14ac:dyDescent="0.25">
      <c r="A242" s="43" t="s">
        <v>250</v>
      </c>
      <c r="B242" s="42">
        <v>421805</v>
      </c>
      <c r="C242" s="42">
        <v>422699</v>
      </c>
      <c r="D242" s="42">
        <v>9871</v>
      </c>
      <c r="E242" s="42">
        <v>10089</v>
      </c>
      <c r="F242" s="42">
        <v>10423</v>
      </c>
      <c r="G242" s="42">
        <v>10239</v>
      </c>
      <c r="H242" s="42">
        <v>90</v>
      </c>
      <c r="I242" s="42">
        <v>109</v>
      </c>
      <c r="J242" s="42">
        <v>885325</v>
      </c>
      <c r="K242" s="42">
        <v>172583</v>
      </c>
      <c r="L242" s="42">
        <v>272751</v>
      </c>
      <c r="M242" s="42">
        <v>0</v>
      </c>
      <c r="N242" s="42">
        <v>0</v>
      </c>
      <c r="O242" s="42">
        <v>445334</v>
      </c>
      <c r="P242" s="42">
        <v>4503768</v>
      </c>
      <c r="Q242" s="42">
        <v>5932332</v>
      </c>
      <c r="R242" s="42">
        <v>614518</v>
      </c>
      <c r="S242" s="42">
        <v>220929</v>
      </c>
      <c r="T242" s="42">
        <v>11271547</v>
      </c>
      <c r="U242" s="42">
        <v>194125</v>
      </c>
      <c r="V242" s="42">
        <v>423275</v>
      </c>
      <c r="W242" s="42">
        <v>299684</v>
      </c>
      <c r="X242" s="42">
        <v>906184</v>
      </c>
      <c r="Y242" s="42">
        <v>1823268</v>
      </c>
      <c r="Z242" s="42">
        <v>13540149</v>
      </c>
    </row>
    <row r="243" spans="1:26" s="40" customFormat="1" ht="13.5" x14ac:dyDescent="0.25">
      <c r="A243" s="43" t="s">
        <v>251</v>
      </c>
      <c r="B243" s="42">
        <v>547253</v>
      </c>
      <c r="C243" s="42">
        <v>556890</v>
      </c>
      <c r="D243" s="42">
        <v>13441</v>
      </c>
      <c r="E243" s="42">
        <v>13331</v>
      </c>
      <c r="F243" s="42">
        <v>13062</v>
      </c>
      <c r="G243" s="42">
        <v>12730</v>
      </c>
      <c r="H243" s="42">
        <v>131</v>
      </c>
      <c r="I243" s="42">
        <v>90</v>
      </c>
      <c r="J243" s="42">
        <v>1156928</v>
      </c>
      <c r="K243" s="42">
        <v>214099</v>
      </c>
      <c r="L243" s="42">
        <v>361393</v>
      </c>
      <c r="M243" s="42">
        <v>0</v>
      </c>
      <c r="N243" s="42">
        <v>0</v>
      </c>
      <c r="O243" s="42">
        <v>575492</v>
      </c>
      <c r="P243" s="42">
        <v>5298906</v>
      </c>
      <c r="Q243" s="42">
        <v>7506344</v>
      </c>
      <c r="R243" s="42">
        <v>714771</v>
      </c>
      <c r="S243" s="42">
        <v>263351</v>
      </c>
      <c r="T243" s="42">
        <v>13783372</v>
      </c>
      <c r="U243" s="42">
        <v>265588</v>
      </c>
      <c r="V243" s="42">
        <v>530646</v>
      </c>
      <c r="W243" s="42">
        <v>248653</v>
      </c>
      <c r="X243" s="42">
        <v>793676</v>
      </c>
      <c r="Y243" s="42">
        <v>1838563</v>
      </c>
      <c r="Z243" s="42">
        <v>16197427</v>
      </c>
    </row>
    <row r="244" spans="1:26" s="40" customFormat="1" ht="13.5" x14ac:dyDescent="0.25">
      <c r="A244" s="43" t="s">
        <v>252</v>
      </c>
      <c r="B244" s="42">
        <v>542144</v>
      </c>
      <c r="C244" s="42">
        <v>529133</v>
      </c>
      <c r="D244" s="42">
        <v>13497</v>
      </c>
      <c r="E244" s="42">
        <v>13003</v>
      </c>
      <c r="F244" s="42">
        <v>13578</v>
      </c>
      <c r="G244" s="42">
        <v>13027</v>
      </c>
      <c r="H244" s="42">
        <v>109</v>
      </c>
      <c r="I244" s="42">
        <v>134</v>
      </c>
      <c r="J244" s="42">
        <v>1124625</v>
      </c>
      <c r="K244" s="42">
        <v>197949</v>
      </c>
      <c r="L244" s="42">
        <v>386634</v>
      </c>
      <c r="M244" s="42">
        <v>0</v>
      </c>
      <c r="N244" s="42">
        <v>0</v>
      </c>
      <c r="O244" s="42">
        <v>584583</v>
      </c>
      <c r="P244" s="42">
        <v>4821616</v>
      </c>
      <c r="Q244" s="42">
        <v>7134693</v>
      </c>
      <c r="R244" s="42">
        <v>1217525</v>
      </c>
      <c r="S244" s="42">
        <v>1097567</v>
      </c>
      <c r="T244" s="42">
        <v>14271401</v>
      </c>
      <c r="U244" s="42">
        <v>328731</v>
      </c>
      <c r="V244" s="42">
        <v>611195</v>
      </c>
      <c r="W244" s="42">
        <v>194817</v>
      </c>
      <c r="X244" s="42">
        <v>572009</v>
      </c>
      <c r="Y244" s="42">
        <v>1706752</v>
      </c>
      <c r="Z244" s="42">
        <v>16562736</v>
      </c>
    </row>
    <row r="245" spans="1:26" s="40" customFormat="1" ht="13.5" x14ac:dyDescent="0.25">
      <c r="A245" s="43" t="s">
        <v>253</v>
      </c>
      <c r="B245" s="42">
        <v>592859</v>
      </c>
      <c r="C245" s="42">
        <v>565232</v>
      </c>
      <c r="D245" s="42">
        <v>16688</v>
      </c>
      <c r="E245" s="42">
        <v>15567</v>
      </c>
      <c r="F245" s="42">
        <v>14194</v>
      </c>
      <c r="G245" s="42">
        <v>13074</v>
      </c>
      <c r="H245" s="42">
        <v>126</v>
      </c>
      <c r="I245" s="42">
        <v>84</v>
      </c>
      <c r="J245" s="42">
        <v>1217824</v>
      </c>
      <c r="K245" s="42">
        <v>204373</v>
      </c>
      <c r="L245" s="42">
        <v>407133</v>
      </c>
      <c r="M245" s="42">
        <v>0</v>
      </c>
      <c r="N245" s="42">
        <v>0</v>
      </c>
      <c r="O245" s="42">
        <v>611506</v>
      </c>
      <c r="P245" s="42">
        <v>5001805</v>
      </c>
      <c r="Q245" s="42">
        <v>6975675</v>
      </c>
      <c r="R245" s="42">
        <v>649120</v>
      </c>
      <c r="S245" s="42">
        <v>285929</v>
      </c>
      <c r="T245" s="42">
        <v>12912529</v>
      </c>
      <c r="U245" s="42">
        <v>272998</v>
      </c>
      <c r="V245" s="42">
        <v>562633</v>
      </c>
      <c r="W245" s="42">
        <v>141385</v>
      </c>
      <c r="X245" s="42">
        <v>754657</v>
      </c>
      <c r="Y245" s="42">
        <v>1731673</v>
      </c>
      <c r="Z245" s="42">
        <v>15255708</v>
      </c>
    </row>
    <row r="246" spans="1:26" s="40" customFormat="1" ht="13.5" x14ac:dyDescent="0.25">
      <c r="A246" s="43" t="s">
        <v>254</v>
      </c>
      <c r="B246" s="42">
        <v>627164</v>
      </c>
      <c r="C246" s="42">
        <v>586047</v>
      </c>
      <c r="D246" s="42">
        <v>18593</v>
      </c>
      <c r="E246" s="42">
        <v>17076</v>
      </c>
      <c r="F246" s="42">
        <v>15299</v>
      </c>
      <c r="G246" s="42">
        <v>14766</v>
      </c>
      <c r="H246" s="42">
        <v>153</v>
      </c>
      <c r="I246" s="42">
        <v>106</v>
      </c>
      <c r="J246" s="42">
        <v>1279204</v>
      </c>
      <c r="K246" s="42">
        <v>198988</v>
      </c>
      <c r="L246" s="42">
        <v>405509</v>
      </c>
      <c r="M246" s="42">
        <v>0</v>
      </c>
      <c r="N246" s="42">
        <v>2</v>
      </c>
      <c r="O246" s="42">
        <v>604499</v>
      </c>
      <c r="P246" s="42">
        <v>5648322</v>
      </c>
      <c r="Q246" s="42">
        <v>7407663</v>
      </c>
      <c r="R246" s="42">
        <v>566409</v>
      </c>
      <c r="S246" s="42">
        <v>252553</v>
      </c>
      <c r="T246" s="42">
        <v>13874947</v>
      </c>
      <c r="U246" s="42">
        <v>350238</v>
      </c>
      <c r="V246" s="42">
        <v>551406</v>
      </c>
      <c r="W246" s="42">
        <v>244790</v>
      </c>
      <c r="X246" s="42">
        <v>571912</v>
      </c>
      <c r="Y246" s="42">
        <v>1718346</v>
      </c>
      <c r="Z246" s="42">
        <v>16197792</v>
      </c>
    </row>
    <row r="247" spans="1:26" s="40" customFormat="1" ht="13.5" x14ac:dyDescent="0.25">
      <c r="A247" s="43" t="s">
        <v>255</v>
      </c>
      <c r="B247" s="42">
        <v>619845</v>
      </c>
      <c r="C247" s="42">
        <v>617711</v>
      </c>
      <c r="D247" s="42">
        <v>19237</v>
      </c>
      <c r="E247" s="42">
        <v>20536</v>
      </c>
      <c r="F247" s="42">
        <v>16803</v>
      </c>
      <c r="G247" s="42">
        <v>15742</v>
      </c>
      <c r="H247" s="42">
        <v>163</v>
      </c>
      <c r="I247" s="42">
        <v>137</v>
      </c>
      <c r="J247" s="42">
        <v>1310174</v>
      </c>
      <c r="K247" s="42">
        <v>192540</v>
      </c>
      <c r="L247" s="42">
        <v>426948</v>
      </c>
      <c r="M247" s="42">
        <v>0</v>
      </c>
      <c r="N247" s="42">
        <v>0</v>
      </c>
      <c r="O247" s="42">
        <v>619488</v>
      </c>
      <c r="P247" s="42">
        <v>4876493</v>
      </c>
      <c r="Q247" s="42">
        <v>6732747</v>
      </c>
      <c r="R247" s="42">
        <v>396054</v>
      </c>
      <c r="S247" s="42">
        <v>115557</v>
      </c>
      <c r="T247" s="42">
        <v>12120851</v>
      </c>
      <c r="U247" s="42">
        <v>283556</v>
      </c>
      <c r="V247" s="42">
        <v>488524</v>
      </c>
      <c r="W247" s="42">
        <v>340369</v>
      </c>
      <c r="X247" s="42">
        <v>756384</v>
      </c>
      <c r="Y247" s="42">
        <v>1868833</v>
      </c>
      <c r="Z247" s="42">
        <v>14609172</v>
      </c>
    </row>
    <row r="248" spans="1:26" s="40" customFormat="1" ht="13.5" x14ac:dyDescent="0.25">
      <c r="A248" s="43" t="s">
        <v>256</v>
      </c>
      <c r="B248" s="42">
        <v>558224</v>
      </c>
      <c r="C248" s="42">
        <v>590804</v>
      </c>
      <c r="D248" s="42">
        <v>13014</v>
      </c>
      <c r="E248" s="42">
        <v>15046</v>
      </c>
      <c r="F248" s="42">
        <v>14366</v>
      </c>
      <c r="G248" s="42">
        <v>13569</v>
      </c>
      <c r="H248" s="42">
        <v>164</v>
      </c>
      <c r="I248" s="42">
        <v>154</v>
      </c>
      <c r="J248" s="42">
        <v>1205341</v>
      </c>
      <c r="K248" s="42">
        <v>197968</v>
      </c>
      <c r="L248" s="42">
        <v>396400</v>
      </c>
      <c r="M248" s="42">
        <v>0</v>
      </c>
      <c r="N248" s="42">
        <v>0</v>
      </c>
      <c r="O248" s="42">
        <v>594368</v>
      </c>
      <c r="P248" s="42">
        <v>5862678</v>
      </c>
      <c r="Q248" s="42">
        <v>7925755</v>
      </c>
      <c r="R248" s="42">
        <v>603981</v>
      </c>
      <c r="S248" s="42">
        <v>173418</v>
      </c>
      <c r="T248" s="42">
        <v>14565832</v>
      </c>
      <c r="U248" s="42">
        <v>312689</v>
      </c>
      <c r="V248" s="42">
        <v>539874</v>
      </c>
      <c r="W248" s="42">
        <v>215184</v>
      </c>
      <c r="X248" s="42">
        <v>776983</v>
      </c>
      <c r="Y248" s="42">
        <v>1844730</v>
      </c>
      <c r="Z248" s="42">
        <v>17004930</v>
      </c>
    </row>
    <row r="249" spans="1:26" s="40" customFormat="1" ht="13.5" x14ac:dyDescent="0.25">
      <c r="A249" s="43" t="s">
        <v>257</v>
      </c>
      <c r="B249" s="42">
        <v>524127</v>
      </c>
      <c r="C249" s="42">
        <v>530053</v>
      </c>
      <c r="D249" s="42">
        <v>10435</v>
      </c>
      <c r="E249" s="42">
        <v>10492</v>
      </c>
      <c r="F249" s="42">
        <v>12328</v>
      </c>
      <c r="G249" s="42">
        <v>11894</v>
      </c>
      <c r="H249" s="42">
        <v>67</v>
      </c>
      <c r="I249" s="42">
        <v>85</v>
      </c>
      <c r="J249" s="42">
        <v>1099481</v>
      </c>
      <c r="K249" s="42">
        <v>183558</v>
      </c>
      <c r="L249" s="42">
        <v>387830</v>
      </c>
      <c r="M249" s="43">
        <v>0</v>
      </c>
      <c r="N249" s="43">
        <v>0</v>
      </c>
      <c r="O249" s="42">
        <v>571388</v>
      </c>
      <c r="P249" s="42">
        <v>6314785</v>
      </c>
      <c r="Q249" s="42">
        <v>7206354</v>
      </c>
      <c r="R249" s="42">
        <v>519111</v>
      </c>
      <c r="S249" s="42">
        <v>900853</v>
      </c>
      <c r="T249" s="42">
        <v>14941103</v>
      </c>
      <c r="U249" s="42">
        <v>290805</v>
      </c>
      <c r="V249" s="42">
        <v>496065</v>
      </c>
      <c r="W249" s="42">
        <v>230364</v>
      </c>
      <c r="X249" s="42">
        <v>729001</v>
      </c>
      <c r="Y249" s="42">
        <v>1746235</v>
      </c>
      <c r="Z249" s="42">
        <v>17258726</v>
      </c>
    </row>
    <row r="250" spans="1:26" s="40" customFormat="1" ht="13.5" x14ac:dyDescent="0.25">
      <c r="A250" s="43" t="s">
        <v>258</v>
      </c>
      <c r="B250" s="42">
        <v>607845</v>
      </c>
      <c r="C250" s="42">
        <v>613308</v>
      </c>
      <c r="D250" s="42">
        <v>10404</v>
      </c>
      <c r="E250" s="42">
        <v>10834</v>
      </c>
      <c r="F250" s="42">
        <v>13533</v>
      </c>
      <c r="G250" s="42">
        <v>13008</v>
      </c>
      <c r="H250" s="42">
        <v>117</v>
      </c>
      <c r="I250" s="42">
        <v>104</v>
      </c>
      <c r="J250" s="42">
        <v>1269153</v>
      </c>
      <c r="K250" s="42">
        <v>179032</v>
      </c>
      <c r="L250" s="42">
        <v>423942</v>
      </c>
      <c r="M250" s="42">
        <v>0</v>
      </c>
      <c r="N250" s="42">
        <v>0</v>
      </c>
      <c r="O250" s="42">
        <v>602974</v>
      </c>
      <c r="P250" s="42">
        <v>4794379</v>
      </c>
      <c r="Q250" s="42">
        <v>7229839</v>
      </c>
      <c r="R250" s="42">
        <v>2039517</v>
      </c>
      <c r="S250" s="42">
        <v>950066</v>
      </c>
      <c r="T250" s="42">
        <v>15013801</v>
      </c>
      <c r="U250" s="42">
        <v>331870</v>
      </c>
      <c r="V250" s="42">
        <v>525235</v>
      </c>
      <c r="W250" s="42">
        <v>466213</v>
      </c>
      <c r="X250" s="42">
        <v>796697</v>
      </c>
      <c r="Y250" s="42">
        <v>2120015</v>
      </c>
      <c r="Z250" s="42">
        <v>17736790</v>
      </c>
    </row>
    <row r="251" spans="1:26" s="40" customFormat="1" ht="13.5" x14ac:dyDescent="0.25">
      <c r="A251" s="43" t="s">
        <v>259</v>
      </c>
      <c r="B251" s="42">
        <v>590239</v>
      </c>
      <c r="C251" s="42">
        <v>588825</v>
      </c>
      <c r="D251" s="42">
        <v>12684</v>
      </c>
      <c r="E251" s="42">
        <v>12596</v>
      </c>
      <c r="F251" s="42">
        <v>12823</v>
      </c>
      <c r="G251" s="42">
        <v>12390</v>
      </c>
      <c r="H251" s="42">
        <v>136</v>
      </c>
      <c r="I251" s="42">
        <v>98</v>
      </c>
      <c r="J251" s="42">
        <v>1229791</v>
      </c>
      <c r="K251" s="42">
        <v>189279</v>
      </c>
      <c r="L251" s="42">
        <v>455429</v>
      </c>
      <c r="M251" s="42">
        <v>0</v>
      </c>
      <c r="N251" s="42">
        <v>0</v>
      </c>
      <c r="O251" s="42">
        <v>644708</v>
      </c>
      <c r="P251" s="42">
        <v>4772097</v>
      </c>
      <c r="Q251" s="42">
        <v>7041824</v>
      </c>
      <c r="R251" s="42">
        <v>584783</v>
      </c>
      <c r="S251" s="42">
        <v>299440</v>
      </c>
      <c r="T251" s="42">
        <v>12698144</v>
      </c>
      <c r="U251" s="42">
        <v>298757</v>
      </c>
      <c r="V251" s="42">
        <v>478798</v>
      </c>
      <c r="W251" s="42">
        <v>535071</v>
      </c>
      <c r="X251" s="42">
        <v>845513</v>
      </c>
      <c r="Y251" s="42">
        <v>2158139</v>
      </c>
      <c r="Z251" s="42">
        <v>15500991</v>
      </c>
    </row>
    <row r="252" spans="1:26" s="40" customFormat="1" ht="13.5" x14ac:dyDescent="0.25">
      <c r="A252" s="43" t="s">
        <v>260</v>
      </c>
      <c r="B252" s="42">
        <v>584616</v>
      </c>
      <c r="C252" s="42">
        <v>553027</v>
      </c>
      <c r="D252" s="42">
        <v>13743</v>
      </c>
      <c r="E252" s="42">
        <v>12675</v>
      </c>
      <c r="F252" s="42">
        <v>13398</v>
      </c>
      <c r="G252" s="42">
        <v>12813</v>
      </c>
      <c r="H252" s="42">
        <v>116</v>
      </c>
      <c r="I252" s="42">
        <v>125</v>
      </c>
      <c r="J252" s="42">
        <v>1190513</v>
      </c>
      <c r="K252" s="42">
        <v>235378</v>
      </c>
      <c r="L252" s="42">
        <v>469510</v>
      </c>
      <c r="M252" s="43">
        <v>0</v>
      </c>
      <c r="N252" s="43">
        <v>0</v>
      </c>
      <c r="O252" s="42">
        <v>704888</v>
      </c>
      <c r="P252" s="42">
        <v>5102655</v>
      </c>
      <c r="Q252" s="42">
        <v>7289487</v>
      </c>
      <c r="R252" s="42">
        <v>693009</v>
      </c>
      <c r="S252" s="42">
        <v>284869</v>
      </c>
      <c r="T252" s="42">
        <v>13370020</v>
      </c>
      <c r="U252" s="42">
        <v>303970</v>
      </c>
      <c r="V252" s="42">
        <v>473280</v>
      </c>
      <c r="W252" s="42">
        <v>321862</v>
      </c>
      <c r="X252" s="42">
        <v>740648</v>
      </c>
      <c r="Y252" s="42">
        <v>1839760</v>
      </c>
      <c r="Z252" s="42">
        <v>15914668</v>
      </c>
    </row>
    <row r="253" spans="1:26" s="40" customFormat="1" ht="13.5" x14ac:dyDescent="0.25">
      <c r="A253" s="43" t="s">
        <v>261</v>
      </c>
      <c r="B253" s="42">
        <v>486569</v>
      </c>
      <c r="C253" s="42">
        <v>505547</v>
      </c>
      <c r="D253" s="42">
        <v>11591</v>
      </c>
      <c r="E253" s="42">
        <v>13498</v>
      </c>
      <c r="F253" s="42">
        <v>13104</v>
      </c>
      <c r="G253" s="42">
        <v>12333</v>
      </c>
      <c r="H253" s="42">
        <v>123</v>
      </c>
      <c r="I253" s="42">
        <v>69</v>
      </c>
      <c r="J253" s="42">
        <v>1042834</v>
      </c>
      <c r="K253" s="42">
        <v>110527</v>
      </c>
      <c r="L253" s="42">
        <v>412719</v>
      </c>
      <c r="M253" s="43">
        <v>0</v>
      </c>
      <c r="N253" s="43">
        <v>0</v>
      </c>
      <c r="O253" s="42">
        <v>523246</v>
      </c>
      <c r="P253" s="42">
        <v>4673090</v>
      </c>
      <c r="Q253" s="42">
        <v>6895128</v>
      </c>
      <c r="R253" s="42">
        <v>499022</v>
      </c>
      <c r="S253" s="42">
        <v>154191</v>
      </c>
      <c r="T253" s="42">
        <v>12221431</v>
      </c>
      <c r="U253" s="42">
        <v>299856</v>
      </c>
      <c r="V253" s="42">
        <v>387709</v>
      </c>
      <c r="W253" s="42">
        <v>223412</v>
      </c>
      <c r="X253" s="42">
        <v>483758</v>
      </c>
      <c r="Y253" s="42">
        <v>1394735</v>
      </c>
      <c r="Z253" s="42">
        <v>14139412</v>
      </c>
    </row>
    <row r="254" spans="1:26" s="40" customFormat="1" ht="13.5" x14ac:dyDescent="0.25">
      <c r="A254" s="43" t="s">
        <v>262</v>
      </c>
      <c r="B254" s="42">
        <v>481330</v>
      </c>
      <c r="C254" s="42">
        <v>480296</v>
      </c>
      <c r="D254" s="42">
        <v>10469</v>
      </c>
      <c r="E254" s="42">
        <v>11351</v>
      </c>
      <c r="F254" s="42">
        <v>12390</v>
      </c>
      <c r="G254" s="42">
        <v>11980</v>
      </c>
      <c r="H254" s="42">
        <v>149</v>
      </c>
      <c r="I254" s="42">
        <v>87</v>
      </c>
      <c r="J254" s="42">
        <v>1008052</v>
      </c>
      <c r="K254" s="42">
        <v>205270</v>
      </c>
      <c r="L254" s="42">
        <v>368360</v>
      </c>
      <c r="M254" s="43">
        <v>0</v>
      </c>
      <c r="N254" s="43">
        <v>0</v>
      </c>
      <c r="O254" s="42">
        <v>573630</v>
      </c>
      <c r="P254" s="42">
        <v>4622182</v>
      </c>
      <c r="Q254" s="42">
        <v>6316572</v>
      </c>
      <c r="R254" s="42">
        <v>645915</v>
      </c>
      <c r="S254" s="42">
        <v>182506</v>
      </c>
      <c r="T254" s="42">
        <v>11767175</v>
      </c>
      <c r="U254" s="42">
        <v>214100</v>
      </c>
      <c r="V254" s="42">
        <v>408520</v>
      </c>
      <c r="W254" s="42">
        <v>309357</v>
      </c>
      <c r="X254" s="42">
        <v>697906</v>
      </c>
      <c r="Y254" s="42">
        <v>1629883</v>
      </c>
      <c r="Z254" s="42">
        <v>13970688</v>
      </c>
    </row>
    <row r="255" spans="1:26" s="40" customFormat="1" ht="13.5" x14ac:dyDescent="0.25">
      <c r="A255" s="43" t="s">
        <v>263</v>
      </c>
      <c r="B255" s="42">
        <v>610696</v>
      </c>
      <c r="C255" s="42">
        <v>636361</v>
      </c>
      <c r="D255" s="42">
        <v>15724</v>
      </c>
      <c r="E255" s="42">
        <v>16763</v>
      </c>
      <c r="F255" s="42">
        <v>13996</v>
      </c>
      <c r="G255" s="42">
        <v>12887</v>
      </c>
      <c r="H255" s="42">
        <v>175</v>
      </c>
      <c r="I255" s="42">
        <v>186</v>
      </c>
      <c r="J255" s="42">
        <v>1306788</v>
      </c>
      <c r="K255" s="42">
        <v>198668</v>
      </c>
      <c r="L255" s="42">
        <v>387955</v>
      </c>
      <c r="M255" s="42">
        <v>0</v>
      </c>
      <c r="N255" s="42">
        <v>0</v>
      </c>
      <c r="O255" s="42">
        <v>586623</v>
      </c>
      <c r="P255" s="42">
        <v>5485713</v>
      </c>
      <c r="Q255" s="42">
        <v>7440235</v>
      </c>
      <c r="R255" s="42">
        <v>489217</v>
      </c>
      <c r="S255" s="42">
        <v>233705</v>
      </c>
      <c r="T255" s="42">
        <v>13648870</v>
      </c>
      <c r="U255" s="42">
        <v>186032</v>
      </c>
      <c r="V255" s="42">
        <v>392994</v>
      </c>
      <c r="W255" s="42">
        <v>324892</v>
      </c>
      <c r="X255" s="42">
        <v>652476</v>
      </c>
      <c r="Y255" s="42">
        <v>1556394</v>
      </c>
      <c r="Z255" s="42">
        <v>15791887</v>
      </c>
    </row>
    <row r="256" spans="1:26" s="40" customFormat="1" ht="13.5" x14ac:dyDescent="0.25">
      <c r="A256" s="43" t="s">
        <v>264</v>
      </c>
      <c r="B256" s="42">
        <v>643635</v>
      </c>
      <c r="C256" s="42">
        <v>618567</v>
      </c>
      <c r="D256" s="42">
        <v>18559</v>
      </c>
      <c r="E256" s="42">
        <v>17169</v>
      </c>
      <c r="F256" s="42">
        <v>13526</v>
      </c>
      <c r="G256" s="42">
        <v>13212</v>
      </c>
      <c r="H256" s="42">
        <v>157</v>
      </c>
      <c r="I256" s="42">
        <v>113</v>
      </c>
      <c r="J256" s="42">
        <v>1324938</v>
      </c>
      <c r="K256" s="42">
        <v>207257</v>
      </c>
      <c r="L256" s="42">
        <v>441990</v>
      </c>
      <c r="M256" s="42">
        <v>0</v>
      </c>
      <c r="N256" s="42">
        <v>0</v>
      </c>
      <c r="O256" s="42">
        <v>649247</v>
      </c>
      <c r="P256" s="42">
        <v>4564190</v>
      </c>
      <c r="Q256" s="42">
        <v>6475930</v>
      </c>
      <c r="R256" s="42">
        <v>910433</v>
      </c>
      <c r="S256" s="42">
        <v>949085</v>
      </c>
      <c r="T256" s="42">
        <v>12899638</v>
      </c>
      <c r="U256" s="42">
        <v>327479</v>
      </c>
      <c r="V256" s="42">
        <v>521126</v>
      </c>
      <c r="W256" s="42">
        <v>264616</v>
      </c>
      <c r="X256" s="42">
        <v>502965</v>
      </c>
      <c r="Y256" s="42">
        <v>1616186</v>
      </c>
      <c r="Z256" s="42">
        <v>15165071</v>
      </c>
    </row>
    <row r="257" spans="1:26" s="40" customFormat="1" ht="13.5" x14ac:dyDescent="0.25">
      <c r="A257" s="43" t="s">
        <v>265</v>
      </c>
      <c r="B257" s="42">
        <v>681649</v>
      </c>
      <c r="C257" s="42">
        <v>661754</v>
      </c>
      <c r="D257" s="42">
        <v>21923</v>
      </c>
      <c r="E257" s="42">
        <v>19038</v>
      </c>
      <c r="F257" s="42">
        <v>15141</v>
      </c>
      <c r="G257" s="42">
        <v>14415</v>
      </c>
      <c r="H257" s="42">
        <v>170</v>
      </c>
      <c r="I257" s="42">
        <v>153</v>
      </c>
      <c r="J257" s="42">
        <v>1414243</v>
      </c>
      <c r="K257" s="42">
        <v>231359</v>
      </c>
      <c r="L257" s="42">
        <v>438669</v>
      </c>
      <c r="M257" s="42">
        <v>0</v>
      </c>
      <c r="N257" s="42">
        <v>0</v>
      </c>
      <c r="O257" s="42">
        <v>670028</v>
      </c>
      <c r="P257" s="42">
        <v>5212877</v>
      </c>
      <c r="Q257" s="42">
        <v>7124891</v>
      </c>
      <c r="R257" s="42">
        <v>960165</v>
      </c>
      <c r="S257" s="42">
        <v>169377</v>
      </c>
      <c r="T257" s="42">
        <v>13467310</v>
      </c>
      <c r="U257" s="42">
        <v>406697</v>
      </c>
      <c r="V257" s="42">
        <v>647897</v>
      </c>
      <c r="W257" s="42">
        <v>279607</v>
      </c>
      <c r="X257" s="42">
        <v>521389</v>
      </c>
      <c r="Y257" s="42">
        <v>1855590</v>
      </c>
      <c r="Z257" s="42">
        <v>15992928</v>
      </c>
    </row>
    <row r="258" spans="1:26" s="40" customFormat="1" ht="13.5" x14ac:dyDescent="0.25">
      <c r="A258" s="43" t="s">
        <v>266</v>
      </c>
      <c r="B258" s="42">
        <v>715977</v>
      </c>
      <c r="C258" s="42">
        <v>685524</v>
      </c>
      <c r="D258" s="42">
        <v>28858</v>
      </c>
      <c r="E258" s="42">
        <v>25094</v>
      </c>
      <c r="F258" s="42">
        <v>16826</v>
      </c>
      <c r="G258" s="42">
        <v>16559</v>
      </c>
      <c r="H258" s="42">
        <v>178</v>
      </c>
      <c r="I258" s="42">
        <v>175</v>
      </c>
      <c r="J258" s="42">
        <v>1489191</v>
      </c>
      <c r="K258" s="42">
        <v>219943</v>
      </c>
      <c r="L258" s="42">
        <v>417448</v>
      </c>
      <c r="M258" s="42">
        <v>0</v>
      </c>
      <c r="N258" s="42">
        <v>0</v>
      </c>
      <c r="O258" s="42">
        <v>637391</v>
      </c>
      <c r="P258" s="42">
        <v>5020388</v>
      </c>
      <c r="Q258" s="42">
        <v>6639447</v>
      </c>
      <c r="R258" s="42">
        <v>530292</v>
      </c>
      <c r="S258" s="42">
        <v>102356</v>
      </c>
      <c r="T258" s="42">
        <v>12292483</v>
      </c>
      <c r="U258" s="42">
        <v>356817</v>
      </c>
      <c r="V258" s="42">
        <v>519087</v>
      </c>
      <c r="W258" s="42">
        <v>304656</v>
      </c>
      <c r="X258" s="42">
        <v>573223</v>
      </c>
      <c r="Y258" s="42">
        <v>1753783</v>
      </c>
      <c r="Z258" s="42">
        <v>14683657</v>
      </c>
    </row>
    <row r="259" spans="1:26" s="40" customFormat="1" ht="13.5" x14ac:dyDescent="0.25">
      <c r="A259" s="43" t="s">
        <v>267</v>
      </c>
      <c r="B259" s="42">
        <v>707260</v>
      </c>
      <c r="C259" s="42">
        <v>707789</v>
      </c>
      <c r="D259" s="42">
        <v>27626</v>
      </c>
      <c r="E259" s="42">
        <v>31950</v>
      </c>
      <c r="F259" s="42">
        <v>18651</v>
      </c>
      <c r="G259" s="42">
        <v>18003</v>
      </c>
      <c r="H259" s="42">
        <v>170</v>
      </c>
      <c r="I259" s="42">
        <v>185</v>
      </c>
      <c r="J259" s="42">
        <v>1511634</v>
      </c>
      <c r="K259" s="42">
        <v>196364</v>
      </c>
      <c r="L259" s="42">
        <v>449402</v>
      </c>
      <c r="M259" s="42">
        <v>0</v>
      </c>
      <c r="N259" s="42">
        <v>0</v>
      </c>
      <c r="O259" s="42">
        <v>645766</v>
      </c>
      <c r="P259" s="42">
        <v>4591035</v>
      </c>
      <c r="Q259" s="42">
        <v>6424122</v>
      </c>
      <c r="R259" s="42">
        <v>550459</v>
      </c>
      <c r="S259" s="42">
        <v>148608</v>
      </c>
      <c r="T259" s="42">
        <v>11714224</v>
      </c>
      <c r="U259" s="42">
        <v>303562</v>
      </c>
      <c r="V259" s="42">
        <v>487066</v>
      </c>
      <c r="W259" s="42">
        <v>161724</v>
      </c>
      <c r="X259" s="42">
        <v>611843</v>
      </c>
      <c r="Y259" s="42">
        <v>1564195</v>
      </c>
      <c r="Z259" s="42">
        <v>13924185</v>
      </c>
    </row>
    <row r="260" spans="1:26" s="40" customFormat="1" ht="13.5" x14ac:dyDescent="0.25">
      <c r="A260" s="43" t="s">
        <v>268</v>
      </c>
      <c r="B260" s="42">
        <v>656587</v>
      </c>
      <c r="C260" s="42">
        <v>682222</v>
      </c>
      <c r="D260" s="42">
        <v>19089</v>
      </c>
      <c r="E260" s="42">
        <v>22817</v>
      </c>
      <c r="F260" s="42">
        <v>16868</v>
      </c>
      <c r="G260" s="42">
        <v>16019</v>
      </c>
      <c r="H260" s="42">
        <v>191</v>
      </c>
      <c r="I260" s="42">
        <v>190</v>
      </c>
      <c r="J260" s="42">
        <v>1413983</v>
      </c>
      <c r="K260" s="42">
        <v>213274</v>
      </c>
      <c r="L260" s="42">
        <v>452728</v>
      </c>
      <c r="M260" s="42">
        <v>0</v>
      </c>
      <c r="N260" s="42">
        <v>0</v>
      </c>
      <c r="O260" s="42">
        <v>666002</v>
      </c>
      <c r="P260" s="42">
        <v>5411559</v>
      </c>
      <c r="Q260" s="42">
        <v>7337408</v>
      </c>
      <c r="R260" s="42">
        <v>222411</v>
      </c>
      <c r="S260" s="42">
        <v>94620</v>
      </c>
      <c r="T260" s="42">
        <v>13065998</v>
      </c>
      <c r="U260" s="42">
        <v>326771</v>
      </c>
      <c r="V260" s="42">
        <v>530594</v>
      </c>
      <c r="W260" s="42">
        <v>304185</v>
      </c>
      <c r="X260" s="42">
        <v>602269</v>
      </c>
      <c r="Y260" s="42">
        <v>1763819</v>
      </c>
      <c r="Z260" s="42">
        <v>15495819</v>
      </c>
    </row>
    <row r="261" spans="1:26" s="40" customFormat="1" ht="13.5" x14ac:dyDescent="0.25">
      <c r="A261" s="43" t="s">
        <v>269</v>
      </c>
      <c r="B261" s="42">
        <v>591225</v>
      </c>
      <c r="C261" s="42">
        <v>599081</v>
      </c>
      <c r="D261" s="42">
        <v>16067</v>
      </c>
      <c r="E261" s="42">
        <v>16990</v>
      </c>
      <c r="F261" s="42">
        <v>13391</v>
      </c>
      <c r="G261" s="42">
        <v>12792</v>
      </c>
      <c r="H261" s="42">
        <v>117</v>
      </c>
      <c r="I261" s="42">
        <v>114</v>
      </c>
      <c r="J261" s="42">
        <v>1249777</v>
      </c>
      <c r="K261" s="42">
        <v>244037</v>
      </c>
      <c r="L261" s="42">
        <v>390422</v>
      </c>
      <c r="M261" s="42">
        <v>0</v>
      </c>
      <c r="N261" s="42">
        <v>0</v>
      </c>
      <c r="O261" s="42">
        <v>634459</v>
      </c>
      <c r="P261" s="42">
        <v>4796176</v>
      </c>
      <c r="Q261" s="42">
        <v>6919186</v>
      </c>
      <c r="R261" s="42">
        <v>442983</v>
      </c>
      <c r="S261" s="42">
        <v>91384</v>
      </c>
      <c r="T261" s="42">
        <v>12249729</v>
      </c>
      <c r="U261" s="42">
        <v>303695</v>
      </c>
      <c r="V261" s="42">
        <v>503569</v>
      </c>
      <c r="W261" s="42">
        <v>283732</v>
      </c>
      <c r="X261" s="42">
        <v>560784</v>
      </c>
      <c r="Y261" s="42">
        <v>1651780</v>
      </c>
      <c r="Z261" s="42">
        <v>14535968</v>
      </c>
    </row>
    <row r="262" spans="1:26" s="40" customFormat="1" ht="13.5" x14ac:dyDescent="0.25">
      <c r="A262" s="43" t="s">
        <v>270</v>
      </c>
      <c r="B262" s="42">
        <v>683799</v>
      </c>
      <c r="C262" s="42">
        <v>690367</v>
      </c>
      <c r="D262" s="42">
        <v>15876</v>
      </c>
      <c r="E262" s="42">
        <v>16887</v>
      </c>
      <c r="F262" s="42">
        <v>14107</v>
      </c>
      <c r="G262" s="42">
        <v>13476</v>
      </c>
      <c r="H262" s="42">
        <v>128</v>
      </c>
      <c r="I262" s="42">
        <v>116</v>
      </c>
      <c r="J262" s="42">
        <v>1434756</v>
      </c>
      <c r="K262" s="42">
        <v>175874</v>
      </c>
      <c r="L262" s="42">
        <v>487638</v>
      </c>
      <c r="M262" s="42">
        <v>0</v>
      </c>
      <c r="N262" s="42">
        <v>0</v>
      </c>
      <c r="O262" s="42">
        <v>663512</v>
      </c>
      <c r="P262" s="42">
        <v>5103867</v>
      </c>
      <c r="Q262" s="42">
        <v>8028934</v>
      </c>
      <c r="R262" s="42">
        <v>1794895</v>
      </c>
      <c r="S262" s="42">
        <v>1166504</v>
      </c>
      <c r="T262" s="42">
        <v>16094200</v>
      </c>
      <c r="U262" s="42">
        <v>277541</v>
      </c>
      <c r="V262" s="42">
        <v>539812</v>
      </c>
      <c r="W262" s="42">
        <v>279180</v>
      </c>
      <c r="X262" s="42">
        <v>822596</v>
      </c>
      <c r="Y262" s="42">
        <v>1919129</v>
      </c>
      <c r="Z262" s="42">
        <v>18676841</v>
      </c>
    </row>
    <row r="263" spans="1:26" s="40" customFormat="1" ht="13.5" x14ac:dyDescent="0.25">
      <c r="A263" s="43" t="s">
        <v>271</v>
      </c>
      <c r="B263" s="42">
        <v>655563</v>
      </c>
      <c r="C263" s="42">
        <v>652661</v>
      </c>
      <c r="D263" s="42">
        <v>13415</v>
      </c>
      <c r="E263" s="42">
        <v>13914</v>
      </c>
      <c r="F263" s="42">
        <v>12440</v>
      </c>
      <c r="G263" s="42">
        <v>12338</v>
      </c>
      <c r="H263" s="42">
        <v>131</v>
      </c>
      <c r="I263" s="42">
        <v>119</v>
      </c>
      <c r="J263" s="42">
        <v>1360581</v>
      </c>
      <c r="K263" s="42">
        <v>187798</v>
      </c>
      <c r="L263" s="42">
        <v>555305</v>
      </c>
      <c r="M263" s="42">
        <v>0</v>
      </c>
      <c r="N263" s="42">
        <v>0</v>
      </c>
      <c r="O263" s="42">
        <v>743103</v>
      </c>
      <c r="P263" s="42">
        <v>4822468</v>
      </c>
      <c r="Q263" s="42">
        <v>6975427</v>
      </c>
      <c r="R263" s="42">
        <v>617159</v>
      </c>
      <c r="S263" s="42">
        <v>138344</v>
      </c>
      <c r="T263" s="42">
        <v>12553398</v>
      </c>
      <c r="U263" s="42">
        <v>289804</v>
      </c>
      <c r="V263" s="42">
        <v>489199</v>
      </c>
      <c r="W263" s="42">
        <v>177324</v>
      </c>
      <c r="X263" s="42">
        <v>897299</v>
      </c>
      <c r="Y263" s="42">
        <v>1853626</v>
      </c>
      <c r="Z263" s="42">
        <v>15150127</v>
      </c>
    </row>
    <row r="264" spans="1:26" s="40" customFormat="1" ht="13.5" x14ac:dyDescent="0.25">
      <c r="A264" s="43" t="s">
        <v>272</v>
      </c>
      <c r="B264" s="42">
        <v>617770</v>
      </c>
      <c r="C264" s="42">
        <v>589625</v>
      </c>
      <c r="D264" s="42">
        <v>15031</v>
      </c>
      <c r="E264" s="42">
        <v>14325</v>
      </c>
      <c r="F264" s="42">
        <v>13240</v>
      </c>
      <c r="G264" s="42">
        <v>12885</v>
      </c>
      <c r="H264" s="42">
        <v>140</v>
      </c>
      <c r="I264" s="42">
        <v>119</v>
      </c>
      <c r="J264" s="42">
        <v>1263135</v>
      </c>
      <c r="K264" s="42">
        <v>174862</v>
      </c>
      <c r="L264" s="42">
        <v>616323</v>
      </c>
      <c r="M264" s="42">
        <v>0</v>
      </c>
      <c r="N264" s="42">
        <v>0</v>
      </c>
      <c r="O264" s="42">
        <v>791185</v>
      </c>
      <c r="P264" s="42">
        <v>4983423</v>
      </c>
      <c r="Q264" s="42">
        <v>7114403</v>
      </c>
      <c r="R264" s="42">
        <v>130464</v>
      </c>
      <c r="S264" s="42">
        <v>200585</v>
      </c>
      <c r="T264" s="42">
        <v>12428875</v>
      </c>
      <c r="U264" s="42">
        <v>272639</v>
      </c>
      <c r="V264" s="42">
        <v>443880</v>
      </c>
      <c r="W264" s="42">
        <v>201982</v>
      </c>
      <c r="X264" s="42">
        <v>873268</v>
      </c>
      <c r="Y264" s="42">
        <v>1791769</v>
      </c>
      <c r="Z264" s="42">
        <v>15011829</v>
      </c>
    </row>
    <row r="265" spans="1:26" s="40" customFormat="1" ht="13.5" x14ac:dyDescent="0.25">
      <c r="A265" s="43" t="s">
        <v>273</v>
      </c>
      <c r="B265" s="42">
        <v>530295</v>
      </c>
      <c r="C265" s="42">
        <v>547692</v>
      </c>
      <c r="D265" s="42">
        <v>11223</v>
      </c>
      <c r="E265" s="42">
        <v>13248</v>
      </c>
      <c r="F265" s="42">
        <v>13623</v>
      </c>
      <c r="G265" s="42">
        <v>13192</v>
      </c>
      <c r="H265" s="42">
        <v>103</v>
      </c>
      <c r="I265" s="42">
        <v>106</v>
      </c>
      <c r="J265" s="42">
        <v>1129482</v>
      </c>
      <c r="K265" s="42">
        <v>193463</v>
      </c>
      <c r="L265" s="42">
        <v>652871</v>
      </c>
      <c r="M265" s="42">
        <v>0</v>
      </c>
      <c r="N265" s="42">
        <v>110830</v>
      </c>
      <c r="O265" s="42">
        <v>957164</v>
      </c>
      <c r="P265" s="42">
        <v>4822520</v>
      </c>
      <c r="Q265" s="42">
        <v>7037778</v>
      </c>
      <c r="R265" s="42">
        <v>206666</v>
      </c>
      <c r="S265" s="42">
        <v>103780</v>
      </c>
      <c r="T265" s="42">
        <v>12170744</v>
      </c>
      <c r="U265" s="42">
        <v>294239</v>
      </c>
      <c r="V265" s="42">
        <v>480129</v>
      </c>
      <c r="W265" s="42">
        <v>224105</v>
      </c>
      <c r="X265" s="42">
        <v>598473</v>
      </c>
      <c r="Y265" s="42">
        <v>1596946</v>
      </c>
      <c r="Z265" s="42">
        <v>14724854</v>
      </c>
    </row>
    <row r="266" spans="1:26" s="40" customFormat="1" ht="13.5" x14ac:dyDescent="0.25">
      <c r="A266" s="43" t="s">
        <v>274</v>
      </c>
      <c r="B266" s="42">
        <v>533785</v>
      </c>
      <c r="C266" s="42">
        <v>535220</v>
      </c>
      <c r="D266" s="42">
        <v>9600</v>
      </c>
      <c r="E266" s="42">
        <v>10360</v>
      </c>
      <c r="F266" s="42">
        <v>13396</v>
      </c>
      <c r="G266" s="42">
        <v>12785</v>
      </c>
      <c r="H266" s="42">
        <v>165</v>
      </c>
      <c r="I266" s="42">
        <v>140</v>
      </c>
      <c r="J266" s="42">
        <v>1115451</v>
      </c>
      <c r="K266" s="42">
        <v>223172</v>
      </c>
      <c r="L266" s="42">
        <v>661281</v>
      </c>
      <c r="M266" s="42">
        <v>0</v>
      </c>
      <c r="N266" s="42">
        <v>0</v>
      </c>
      <c r="O266" s="42">
        <v>884453</v>
      </c>
      <c r="P266" s="42">
        <v>4399157</v>
      </c>
      <c r="Q266" s="42">
        <v>6192261</v>
      </c>
      <c r="R266" s="42">
        <v>235581</v>
      </c>
      <c r="S266" s="42">
        <v>157113</v>
      </c>
      <c r="T266" s="42">
        <v>10984112</v>
      </c>
      <c r="U266" s="42">
        <v>299726</v>
      </c>
      <c r="V266" s="42">
        <v>477875</v>
      </c>
      <c r="W266" s="42">
        <v>494360</v>
      </c>
      <c r="X266" s="42">
        <v>865465</v>
      </c>
      <c r="Y266" s="42">
        <v>2137426</v>
      </c>
      <c r="Z266" s="42">
        <v>14005991</v>
      </c>
    </row>
    <row r="267" spans="1:26" s="40" customFormat="1" ht="13.5" x14ac:dyDescent="0.25">
      <c r="A267" s="43" t="s">
        <v>275</v>
      </c>
      <c r="B267" s="42">
        <v>692659</v>
      </c>
      <c r="C267" s="42">
        <v>704321</v>
      </c>
      <c r="D267" s="42">
        <v>18893</v>
      </c>
      <c r="E267" s="42">
        <v>20131</v>
      </c>
      <c r="F267" s="42">
        <v>13120</v>
      </c>
      <c r="G267" s="42">
        <v>13547</v>
      </c>
      <c r="H267" s="42">
        <v>178</v>
      </c>
      <c r="I267" s="42">
        <v>167</v>
      </c>
      <c r="J267" s="42">
        <v>1463016</v>
      </c>
      <c r="K267" s="42">
        <v>176982</v>
      </c>
      <c r="L267" s="42">
        <v>696160</v>
      </c>
      <c r="M267" s="42">
        <v>0</v>
      </c>
      <c r="N267" s="42">
        <v>0</v>
      </c>
      <c r="O267" s="42">
        <v>873142</v>
      </c>
      <c r="P267" s="42">
        <v>5840367</v>
      </c>
      <c r="Q267" s="42">
        <v>5897233</v>
      </c>
      <c r="R267" s="42">
        <v>304442</v>
      </c>
      <c r="S267" s="42">
        <v>189154</v>
      </c>
      <c r="T267" s="42">
        <v>12231196</v>
      </c>
      <c r="U267" s="42">
        <v>293199</v>
      </c>
      <c r="V267" s="42">
        <v>471519</v>
      </c>
      <c r="W267" s="42">
        <v>445612</v>
      </c>
      <c r="X267" s="42">
        <v>715873</v>
      </c>
      <c r="Y267" s="42">
        <v>1926203</v>
      </c>
      <c r="Z267" s="42">
        <v>15030541</v>
      </c>
    </row>
    <row r="268" spans="1:26" s="40" customFormat="1" ht="13.5" x14ac:dyDescent="0.25">
      <c r="A268" s="43" t="s">
        <v>276</v>
      </c>
      <c r="B268" s="42">
        <v>681225</v>
      </c>
      <c r="C268" s="42">
        <v>661954</v>
      </c>
      <c r="D268" s="42">
        <v>18861</v>
      </c>
      <c r="E268" s="42">
        <v>19097</v>
      </c>
      <c r="F268" s="42">
        <v>14269</v>
      </c>
      <c r="G268" s="42">
        <v>13623</v>
      </c>
      <c r="H268" s="42">
        <v>117</v>
      </c>
      <c r="I268" s="42">
        <v>131</v>
      </c>
      <c r="J268" s="42">
        <v>1409277</v>
      </c>
      <c r="K268" s="42">
        <v>217244</v>
      </c>
      <c r="L268" s="42">
        <v>772402</v>
      </c>
      <c r="M268" s="42">
        <v>0</v>
      </c>
      <c r="N268" s="42">
        <v>0</v>
      </c>
      <c r="O268" s="42">
        <v>989646</v>
      </c>
      <c r="P268" s="42">
        <v>4692263</v>
      </c>
      <c r="Q268" s="42">
        <v>6602143</v>
      </c>
      <c r="R268" s="42">
        <v>809688</v>
      </c>
      <c r="S268" s="42">
        <v>1000463</v>
      </c>
      <c r="T268" s="42">
        <v>13104557</v>
      </c>
      <c r="U268" s="42">
        <v>326539</v>
      </c>
      <c r="V268" s="42">
        <v>499031</v>
      </c>
      <c r="W268" s="42">
        <v>162754</v>
      </c>
      <c r="X268" s="42">
        <v>479653</v>
      </c>
      <c r="Y268" s="42">
        <v>1467977</v>
      </c>
      <c r="Z268" s="42">
        <v>15562180</v>
      </c>
    </row>
    <row r="269" spans="1:26" s="40" customFormat="1" ht="13.5" x14ac:dyDescent="0.25">
      <c r="A269" s="43" t="s">
        <v>277</v>
      </c>
      <c r="B269" s="42">
        <v>743695</v>
      </c>
      <c r="C269" s="42">
        <v>717982</v>
      </c>
      <c r="D269" s="42">
        <v>27573</v>
      </c>
      <c r="E269" s="42">
        <v>24809</v>
      </c>
      <c r="F269" s="42">
        <v>14378</v>
      </c>
      <c r="G269" s="42">
        <v>14384</v>
      </c>
      <c r="H269" s="42">
        <v>153</v>
      </c>
      <c r="I269" s="42">
        <v>134</v>
      </c>
      <c r="J269" s="42">
        <v>1543108</v>
      </c>
      <c r="K269" s="42">
        <v>216430</v>
      </c>
      <c r="L269" s="42">
        <v>711351</v>
      </c>
      <c r="M269" s="42">
        <v>0</v>
      </c>
      <c r="N269" s="42">
        <v>0</v>
      </c>
      <c r="O269" s="42">
        <v>927781</v>
      </c>
      <c r="P269" s="42">
        <v>4879898</v>
      </c>
      <c r="Q269" s="42">
        <v>6976487</v>
      </c>
      <c r="R269" s="42">
        <v>286400</v>
      </c>
      <c r="S269" s="42">
        <v>215368</v>
      </c>
      <c r="T269" s="42">
        <v>12358153</v>
      </c>
      <c r="U269" s="42">
        <v>465559</v>
      </c>
      <c r="V269" s="42">
        <v>939163</v>
      </c>
      <c r="W269" s="42">
        <v>221607</v>
      </c>
      <c r="X269" s="42">
        <v>592187</v>
      </c>
      <c r="Y269" s="42">
        <v>2218516</v>
      </c>
      <c r="Z269" s="42">
        <v>15504450</v>
      </c>
    </row>
    <row r="270" spans="1:26" s="40" customFormat="1" ht="13.5" x14ac:dyDescent="0.25">
      <c r="A270" s="43" t="s">
        <v>278</v>
      </c>
      <c r="B270" s="42">
        <v>765095</v>
      </c>
      <c r="C270" s="42">
        <v>747423</v>
      </c>
      <c r="D270" s="42">
        <v>34211</v>
      </c>
      <c r="E270" s="42">
        <v>31811</v>
      </c>
      <c r="F270" s="42">
        <v>15659</v>
      </c>
      <c r="G270" s="42">
        <v>14768</v>
      </c>
      <c r="H270" s="42">
        <v>238</v>
      </c>
      <c r="I270" s="42">
        <v>192</v>
      </c>
      <c r="J270" s="42">
        <v>1609397</v>
      </c>
      <c r="K270" s="42">
        <v>179178</v>
      </c>
      <c r="L270" s="42">
        <v>577964</v>
      </c>
      <c r="M270" s="42">
        <v>0</v>
      </c>
      <c r="N270" s="42">
        <v>0</v>
      </c>
      <c r="O270" s="42">
        <v>757142</v>
      </c>
      <c r="P270" s="42">
        <v>4572947</v>
      </c>
      <c r="Q270" s="42">
        <v>6432030</v>
      </c>
      <c r="R270" s="42">
        <v>457619</v>
      </c>
      <c r="S270" s="42">
        <v>194888</v>
      </c>
      <c r="T270" s="42">
        <v>11657484</v>
      </c>
      <c r="U270" s="42">
        <v>312339</v>
      </c>
      <c r="V270" s="42">
        <v>449015</v>
      </c>
      <c r="W270" s="42">
        <v>430958</v>
      </c>
      <c r="X270" s="42">
        <v>637672</v>
      </c>
      <c r="Y270" s="42">
        <v>1829984</v>
      </c>
      <c r="Z270" s="42">
        <v>14244610</v>
      </c>
    </row>
    <row r="271" spans="1:26" s="40" customFormat="1" ht="13.5" x14ac:dyDescent="0.25">
      <c r="A271" s="43" t="s">
        <v>279</v>
      </c>
      <c r="B271" s="42">
        <v>772638</v>
      </c>
      <c r="C271" s="42">
        <v>772123</v>
      </c>
      <c r="D271" s="42">
        <v>32103</v>
      </c>
      <c r="E271" s="42">
        <v>34585</v>
      </c>
      <c r="F271" s="42">
        <v>16125</v>
      </c>
      <c r="G271" s="42">
        <v>14892</v>
      </c>
      <c r="H271" s="42">
        <v>274</v>
      </c>
      <c r="I271" s="42">
        <v>276</v>
      </c>
      <c r="J271" s="42">
        <v>1643016</v>
      </c>
      <c r="K271" s="42">
        <v>164972</v>
      </c>
      <c r="L271" s="42">
        <v>545557</v>
      </c>
      <c r="M271" s="42">
        <v>0</v>
      </c>
      <c r="N271" s="42">
        <v>0</v>
      </c>
      <c r="O271" s="42">
        <v>710529</v>
      </c>
      <c r="P271" s="42">
        <v>4418654</v>
      </c>
      <c r="Q271" s="42">
        <v>6747245</v>
      </c>
      <c r="R271" s="42">
        <v>352037</v>
      </c>
      <c r="S271" s="42">
        <v>233167</v>
      </c>
      <c r="T271" s="42">
        <v>11751103</v>
      </c>
      <c r="U271" s="42">
        <v>301641</v>
      </c>
      <c r="V271" s="42">
        <v>482509</v>
      </c>
      <c r="W271" s="42">
        <v>290662</v>
      </c>
      <c r="X271" s="42">
        <v>547262</v>
      </c>
      <c r="Y271" s="42">
        <v>1622074</v>
      </c>
      <c r="Z271" s="42">
        <v>14083706</v>
      </c>
    </row>
    <row r="272" spans="1:26" s="40" customFormat="1" ht="13.5" x14ac:dyDescent="0.25">
      <c r="A272" s="43" t="s">
        <v>280</v>
      </c>
      <c r="B272" s="42">
        <v>705637</v>
      </c>
      <c r="C272" s="42">
        <v>734348</v>
      </c>
      <c r="D272" s="42">
        <v>24903</v>
      </c>
      <c r="E272" s="42">
        <v>27860</v>
      </c>
      <c r="F272" s="42">
        <v>14773</v>
      </c>
      <c r="G272" s="42">
        <v>13764</v>
      </c>
      <c r="H272" s="42">
        <v>238</v>
      </c>
      <c r="I272" s="42">
        <v>223</v>
      </c>
      <c r="J272" s="42">
        <v>1521746</v>
      </c>
      <c r="K272" s="42">
        <v>120937</v>
      </c>
      <c r="L272" s="42">
        <v>638852</v>
      </c>
      <c r="M272" s="42">
        <v>0</v>
      </c>
      <c r="N272" s="42">
        <v>0</v>
      </c>
      <c r="O272" s="42">
        <v>759789</v>
      </c>
      <c r="P272" s="42">
        <v>4941533</v>
      </c>
      <c r="Q272" s="42">
        <v>6918006</v>
      </c>
      <c r="R272" s="42">
        <v>382717</v>
      </c>
      <c r="S272" s="42">
        <v>233455</v>
      </c>
      <c r="T272" s="42">
        <v>12475711</v>
      </c>
      <c r="U272" s="42">
        <v>287022</v>
      </c>
      <c r="V272" s="42">
        <v>451921</v>
      </c>
      <c r="W272" s="42">
        <v>318493</v>
      </c>
      <c r="X272" s="42">
        <v>514641</v>
      </c>
      <c r="Y272" s="42">
        <v>1572077</v>
      </c>
      <c r="Z272" s="42">
        <v>14807577</v>
      </c>
    </row>
    <row r="273" spans="1:26" s="40" customFormat="1" ht="13.5" x14ac:dyDescent="0.25">
      <c r="A273" s="43" t="s">
        <v>281</v>
      </c>
      <c r="B273" s="42">
        <v>669716</v>
      </c>
      <c r="C273" s="42">
        <v>675966</v>
      </c>
      <c r="D273" s="42">
        <v>20771</v>
      </c>
      <c r="E273" s="42">
        <v>21226</v>
      </c>
      <c r="F273" s="42">
        <v>13105</v>
      </c>
      <c r="G273" s="42">
        <v>12546</v>
      </c>
      <c r="H273" s="42">
        <v>178</v>
      </c>
      <c r="I273" s="42">
        <v>202</v>
      </c>
      <c r="J273" s="42">
        <v>1413710</v>
      </c>
      <c r="K273" s="42">
        <v>184833</v>
      </c>
      <c r="L273" s="42">
        <v>652539</v>
      </c>
      <c r="M273" s="42">
        <v>0</v>
      </c>
      <c r="N273" s="42">
        <v>0</v>
      </c>
      <c r="O273" s="42">
        <v>837372</v>
      </c>
      <c r="P273" s="42">
        <v>4272612</v>
      </c>
      <c r="Q273" s="42">
        <v>6119153</v>
      </c>
      <c r="R273" s="42">
        <v>357730</v>
      </c>
      <c r="S273" s="42">
        <v>227370</v>
      </c>
      <c r="T273" s="42">
        <v>10976865</v>
      </c>
      <c r="U273" s="42">
        <v>255406</v>
      </c>
      <c r="V273" s="42">
        <v>392292</v>
      </c>
      <c r="W273" s="42">
        <v>428916</v>
      </c>
      <c r="X273" s="42">
        <v>550958</v>
      </c>
      <c r="Y273" s="42">
        <v>1627572</v>
      </c>
      <c r="Z273" s="42">
        <v>13441809</v>
      </c>
    </row>
    <row r="274" spans="1:26" s="40" customFormat="1" ht="13.5" x14ac:dyDescent="0.25">
      <c r="A274" s="43" t="s">
        <v>282</v>
      </c>
      <c r="B274" s="42">
        <v>742805</v>
      </c>
      <c r="C274" s="42">
        <v>755170</v>
      </c>
      <c r="D274" s="42">
        <v>20896</v>
      </c>
      <c r="E274" s="42">
        <v>23686</v>
      </c>
      <c r="F274" s="42">
        <v>14415</v>
      </c>
      <c r="G274" s="42">
        <v>13513</v>
      </c>
      <c r="H274" s="42">
        <v>191</v>
      </c>
      <c r="I274" s="42">
        <v>380</v>
      </c>
      <c r="J274" s="42">
        <v>1571056</v>
      </c>
      <c r="K274" s="42">
        <v>189045</v>
      </c>
      <c r="L274" s="42">
        <v>783449</v>
      </c>
      <c r="M274" s="42">
        <v>0</v>
      </c>
      <c r="N274" s="42">
        <v>0</v>
      </c>
      <c r="O274" s="42">
        <v>972494</v>
      </c>
      <c r="P274" s="42">
        <v>5103655</v>
      </c>
      <c r="Q274" s="42">
        <v>8664751</v>
      </c>
      <c r="R274" s="42">
        <v>359777</v>
      </c>
      <c r="S274" s="42">
        <v>211997</v>
      </c>
      <c r="T274" s="42">
        <v>14340180</v>
      </c>
      <c r="U274" s="42">
        <v>327341</v>
      </c>
      <c r="V274" s="42">
        <v>516893</v>
      </c>
      <c r="W274" s="42">
        <v>378600</v>
      </c>
      <c r="X274" s="42">
        <v>806739</v>
      </c>
      <c r="Y274" s="42">
        <v>2029573</v>
      </c>
      <c r="Z274" s="42">
        <v>17342247</v>
      </c>
    </row>
    <row r="275" spans="1:26" s="40" customFormat="1" ht="13.5" x14ac:dyDescent="0.25">
      <c r="A275" s="43" t="s">
        <v>283</v>
      </c>
      <c r="B275" s="42">
        <v>702328</v>
      </c>
      <c r="C275" s="42">
        <v>685823</v>
      </c>
      <c r="D275" s="42">
        <v>20422</v>
      </c>
      <c r="E275" s="42">
        <v>19193</v>
      </c>
      <c r="F275" s="42">
        <v>12794</v>
      </c>
      <c r="G275" s="42">
        <v>12454</v>
      </c>
      <c r="H275" s="42">
        <v>202</v>
      </c>
      <c r="I275" s="42">
        <v>201</v>
      </c>
      <c r="J275" s="42">
        <v>1453417</v>
      </c>
      <c r="K275" s="42">
        <v>240327</v>
      </c>
      <c r="L275" s="42">
        <v>718291</v>
      </c>
      <c r="M275" s="42">
        <v>0</v>
      </c>
      <c r="N275" s="42">
        <v>0</v>
      </c>
      <c r="O275" s="42">
        <v>958618</v>
      </c>
      <c r="P275" s="42">
        <v>4965636</v>
      </c>
      <c r="Q275" s="42">
        <v>7093286</v>
      </c>
      <c r="R275" s="42">
        <v>2105227</v>
      </c>
      <c r="S275" s="42">
        <v>132001</v>
      </c>
      <c r="T275" s="42">
        <v>14296150</v>
      </c>
      <c r="U275" s="42">
        <v>302400</v>
      </c>
      <c r="V275" s="42">
        <v>460369</v>
      </c>
      <c r="W275" s="42">
        <v>455121</v>
      </c>
      <c r="X275" s="42">
        <v>875314</v>
      </c>
      <c r="Y275" s="42">
        <v>2093204</v>
      </c>
      <c r="Z275" s="42">
        <v>17347972</v>
      </c>
    </row>
    <row r="276" spans="1:26" s="40" customFormat="1" ht="13.5" x14ac:dyDescent="0.25">
      <c r="A276" s="43" t="s">
        <v>284</v>
      </c>
      <c r="B276" s="42">
        <v>712019</v>
      </c>
      <c r="C276" s="42">
        <v>692239</v>
      </c>
      <c r="D276" s="42">
        <v>20950</v>
      </c>
      <c r="E276" s="42">
        <v>19396</v>
      </c>
      <c r="F276" s="42">
        <v>13513</v>
      </c>
      <c r="G276" s="42">
        <v>12546</v>
      </c>
      <c r="H276" s="42">
        <v>201</v>
      </c>
      <c r="I276" s="42">
        <v>189</v>
      </c>
      <c r="J276" s="42">
        <v>1471053</v>
      </c>
      <c r="K276" s="42">
        <v>247703</v>
      </c>
      <c r="L276" s="42">
        <v>634007</v>
      </c>
      <c r="M276" s="43">
        <v>0</v>
      </c>
      <c r="N276" s="43">
        <v>0</v>
      </c>
      <c r="O276" s="42">
        <v>881710</v>
      </c>
      <c r="P276" s="42">
        <v>5056258</v>
      </c>
      <c r="Q276" s="42">
        <v>7805153</v>
      </c>
      <c r="R276" s="42">
        <v>206508</v>
      </c>
      <c r="S276" s="42">
        <v>126092</v>
      </c>
      <c r="T276" s="42">
        <v>13194011</v>
      </c>
      <c r="U276" s="42">
        <v>315813</v>
      </c>
      <c r="V276" s="42">
        <v>503681</v>
      </c>
      <c r="W276" s="42">
        <v>326009</v>
      </c>
      <c r="X276" s="42">
        <v>969520</v>
      </c>
      <c r="Y276" s="42">
        <v>2115023</v>
      </c>
      <c r="Z276" s="42">
        <v>16190744</v>
      </c>
    </row>
    <row r="277" spans="1:26" s="40" customFormat="1" ht="13.5" x14ac:dyDescent="0.25">
      <c r="A277" s="43" t="s">
        <v>285</v>
      </c>
      <c r="B277" s="42">
        <v>599611</v>
      </c>
      <c r="C277" s="42">
        <v>621065</v>
      </c>
      <c r="D277" s="42">
        <v>14417</v>
      </c>
      <c r="E277" s="42">
        <v>15844</v>
      </c>
      <c r="F277" s="42">
        <v>14212</v>
      </c>
      <c r="G277" s="42">
        <v>13012</v>
      </c>
      <c r="H277" s="42">
        <v>163</v>
      </c>
      <c r="I277" s="42">
        <v>149</v>
      </c>
      <c r="J277" s="42">
        <v>1278473</v>
      </c>
      <c r="K277" s="42">
        <v>281638</v>
      </c>
      <c r="L277" s="42">
        <v>809745</v>
      </c>
      <c r="M277" s="42">
        <v>0</v>
      </c>
      <c r="N277" s="42">
        <v>0</v>
      </c>
      <c r="O277" s="42">
        <v>1091383</v>
      </c>
      <c r="P277" s="42">
        <v>4966817</v>
      </c>
      <c r="Q277" s="42">
        <v>7168641</v>
      </c>
      <c r="R277" s="42">
        <v>245172</v>
      </c>
      <c r="S277" s="42">
        <v>129243</v>
      </c>
      <c r="T277" s="42">
        <v>12509873</v>
      </c>
      <c r="U277" s="42">
        <v>248640</v>
      </c>
      <c r="V277" s="42">
        <v>474866</v>
      </c>
      <c r="W277" s="42">
        <v>293349</v>
      </c>
      <c r="X277" s="42">
        <v>613008</v>
      </c>
      <c r="Y277" s="42">
        <v>1629863</v>
      </c>
      <c r="Z277" s="42">
        <v>15231119</v>
      </c>
    </row>
    <row r="278" spans="1:26" s="40" customFormat="1" ht="13.5" x14ac:dyDescent="0.25">
      <c r="A278" s="43" t="s">
        <v>286</v>
      </c>
      <c r="B278" s="42">
        <v>594382</v>
      </c>
      <c r="C278" s="42">
        <v>600386</v>
      </c>
      <c r="D278" s="42">
        <v>12752</v>
      </c>
      <c r="E278" s="42">
        <v>12682</v>
      </c>
      <c r="F278" s="42">
        <v>13784</v>
      </c>
      <c r="G278" s="42">
        <v>13094</v>
      </c>
      <c r="H278" s="42">
        <v>202</v>
      </c>
      <c r="I278" s="42">
        <v>187</v>
      </c>
      <c r="J278" s="42">
        <v>1247469</v>
      </c>
      <c r="K278" s="42">
        <v>253146</v>
      </c>
      <c r="L278" s="42">
        <v>688612</v>
      </c>
      <c r="M278" s="42">
        <v>0</v>
      </c>
      <c r="N278" s="42">
        <v>0</v>
      </c>
      <c r="O278" s="42">
        <v>941758</v>
      </c>
      <c r="P278" s="42">
        <v>4637665</v>
      </c>
      <c r="Q278" s="42">
        <v>6396393</v>
      </c>
      <c r="R278" s="42">
        <v>250440</v>
      </c>
      <c r="S278" s="42">
        <v>143490</v>
      </c>
      <c r="T278" s="42">
        <v>11427988</v>
      </c>
      <c r="U278" s="42">
        <v>233724</v>
      </c>
      <c r="V278" s="42">
        <v>475967</v>
      </c>
      <c r="W278" s="42">
        <v>504491</v>
      </c>
      <c r="X278" s="42">
        <v>859512</v>
      </c>
      <c r="Y278" s="42">
        <v>2073694</v>
      </c>
      <c r="Z278" s="42">
        <v>14443440</v>
      </c>
    </row>
    <row r="279" spans="1:26" s="40" customFormat="1" ht="13.5" x14ac:dyDescent="0.25">
      <c r="A279" s="43" t="s">
        <v>287</v>
      </c>
      <c r="B279" s="42">
        <v>328066</v>
      </c>
      <c r="C279" s="42">
        <v>329663</v>
      </c>
      <c r="D279" s="42">
        <v>9131</v>
      </c>
      <c r="E279" s="42">
        <v>10101</v>
      </c>
      <c r="F279" s="42">
        <v>12036</v>
      </c>
      <c r="G279" s="42">
        <v>11261</v>
      </c>
      <c r="H279" s="42">
        <v>224</v>
      </c>
      <c r="I279" s="42">
        <v>173</v>
      </c>
      <c r="J279" s="42">
        <v>700655</v>
      </c>
      <c r="K279" s="42">
        <v>224273</v>
      </c>
      <c r="L279" s="42">
        <v>573266</v>
      </c>
      <c r="M279" s="42">
        <v>0</v>
      </c>
      <c r="N279" s="42">
        <v>0</v>
      </c>
      <c r="O279" s="42">
        <v>797539</v>
      </c>
      <c r="P279" s="42">
        <v>4742209</v>
      </c>
      <c r="Q279" s="42">
        <v>7546086</v>
      </c>
      <c r="R279" s="42">
        <v>271665</v>
      </c>
      <c r="S279" s="42">
        <v>138578</v>
      </c>
      <c r="T279" s="42">
        <v>12698538</v>
      </c>
      <c r="U279" s="42">
        <v>232930</v>
      </c>
      <c r="V279" s="42">
        <v>379628</v>
      </c>
      <c r="W279" s="42">
        <v>235880</v>
      </c>
      <c r="X279" s="42">
        <v>583655</v>
      </c>
      <c r="Y279" s="42">
        <v>1432093</v>
      </c>
      <c r="Z279" s="42">
        <v>14928170</v>
      </c>
    </row>
    <row r="280" spans="1:26" s="40" customFormat="1" ht="13.5" x14ac:dyDescent="0.25">
      <c r="A280" s="43" t="s">
        <v>288</v>
      </c>
      <c r="B280" s="42">
        <v>19943</v>
      </c>
      <c r="C280" s="42">
        <v>18825</v>
      </c>
      <c r="D280" s="42">
        <v>0</v>
      </c>
      <c r="E280" s="42">
        <v>0</v>
      </c>
      <c r="F280" s="42">
        <v>4700</v>
      </c>
      <c r="G280" s="42">
        <v>4313</v>
      </c>
      <c r="H280" s="42">
        <v>0</v>
      </c>
      <c r="I280" s="42">
        <v>0</v>
      </c>
      <c r="J280" s="42">
        <v>47781</v>
      </c>
      <c r="K280" s="42">
        <v>8492</v>
      </c>
      <c r="L280" s="42">
        <v>126454</v>
      </c>
      <c r="M280" s="42">
        <v>0</v>
      </c>
      <c r="N280" s="42">
        <v>0</v>
      </c>
      <c r="O280" s="42">
        <v>134946</v>
      </c>
      <c r="P280" s="42">
        <v>4993382</v>
      </c>
      <c r="Q280" s="42">
        <v>7518444</v>
      </c>
      <c r="R280" s="42">
        <v>178024</v>
      </c>
      <c r="S280" s="42">
        <v>70163</v>
      </c>
      <c r="T280" s="42">
        <v>12760013</v>
      </c>
      <c r="U280" s="42">
        <v>414086</v>
      </c>
      <c r="V280" s="42">
        <v>463957</v>
      </c>
      <c r="W280" s="42">
        <v>0</v>
      </c>
      <c r="X280" s="42">
        <v>0</v>
      </c>
      <c r="Y280" s="42">
        <v>878043</v>
      </c>
      <c r="Z280" s="42">
        <v>13773002</v>
      </c>
    </row>
    <row r="281" spans="1:26" s="40" customFormat="1" ht="13.5" x14ac:dyDescent="0.25">
      <c r="A281" s="43" t="s">
        <v>289</v>
      </c>
      <c r="B281" s="42">
        <v>61242</v>
      </c>
      <c r="C281" s="42">
        <v>60283</v>
      </c>
      <c r="D281" s="42">
        <v>0</v>
      </c>
      <c r="E281" s="42">
        <v>0</v>
      </c>
      <c r="F281" s="42">
        <v>4862</v>
      </c>
      <c r="G281" s="42">
        <v>4439</v>
      </c>
      <c r="H281" s="42">
        <v>0</v>
      </c>
      <c r="I281" s="42">
        <v>0</v>
      </c>
      <c r="J281" s="42">
        <v>130826</v>
      </c>
      <c r="K281" s="42">
        <v>107219</v>
      </c>
      <c r="L281" s="42">
        <v>216154</v>
      </c>
      <c r="M281" s="42">
        <v>0</v>
      </c>
      <c r="N281" s="42">
        <v>0</v>
      </c>
      <c r="O281" s="42">
        <v>323373</v>
      </c>
      <c r="P281" s="42">
        <v>5129157</v>
      </c>
      <c r="Q281" s="42">
        <v>7567363</v>
      </c>
      <c r="R281" s="42">
        <v>65628</v>
      </c>
      <c r="S281" s="42">
        <v>28113</v>
      </c>
      <c r="T281" s="42">
        <v>12790261</v>
      </c>
      <c r="U281" s="42">
        <v>199147</v>
      </c>
      <c r="V281" s="42">
        <v>275233</v>
      </c>
      <c r="W281" s="42">
        <v>0</v>
      </c>
      <c r="X281" s="42">
        <v>0</v>
      </c>
      <c r="Y281" s="42">
        <v>474380</v>
      </c>
      <c r="Z281" s="42">
        <v>13588014</v>
      </c>
    </row>
    <row r="282" spans="1:26" s="40" customFormat="1" ht="13.5" x14ac:dyDescent="0.25">
      <c r="A282" s="47" t="s">
        <v>290</v>
      </c>
      <c r="B282" s="42">
        <v>144693</v>
      </c>
      <c r="C282" s="42">
        <v>136062</v>
      </c>
      <c r="D282" s="42">
        <v>0</v>
      </c>
      <c r="E282" s="42">
        <v>0</v>
      </c>
      <c r="F282" s="42">
        <v>5502</v>
      </c>
      <c r="G282" s="42">
        <v>5321</v>
      </c>
      <c r="H282" s="42">
        <v>0</v>
      </c>
      <c r="I282" s="42">
        <v>0</v>
      </c>
      <c r="J282" s="42">
        <v>291578</v>
      </c>
      <c r="K282" s="42">
        <v>148965</v>
      </c>
      <c r="L282" s="42">
        <v>210114</v>
      </c>
      <c r="M282" s="42">
        <v>0</v>
      </c>
      <c r="N282" s="42">
        <v>0</v>
      </c>
      <c r="O282" s="42">
        <v>359079</v>
      </c>
      <c r="P282" s="42">
        <v>6484471</v>
      </c>
      <c r="Q282" s="42">
        <v>10316918</v>
      </c>
      <c r="R282" s="42">
        <v>12401</v>
      </c>
      <c r="S282" s="42">
        <v>9164</v>
      </c>
      <c r="T282" s="42">
        <v>16822954</v>
      </c>
      <c r="U282" s="42">
        <v>117047</v>
      </c>
      <c r="V282" s="42">
        <v>168668</v>
      </c>
      <c r="W282" s="42">
        <v>0</v>
      </c>
      <c r="X282" s="42">
        <v>0</v>
      </c>
      <c r="Y282" s="42">
        <v>285715</v>
      </c>
      <c r="Z282" s="42">
        <v>17467748</v>
      </c>
    </row>
    <row r="283" spans="1:26" s="40" customFormat="1" ht="13.5" x14ac:dyDescent="0.25">
      <c r="A283" s="43" t="s">
        <v>292</v>
      </c>
      <c r="B283" s="42">
        <v>201188</v>
      </c>
      <c r="C283" s="42">
        <v>190910</v>
      </c>
      <c r="D283" s="42">
        <v>1182</v>
      </c>
      <c r="E283" s="42">
        <v>857</v>
      </c>
      <c r="F283" s="42">
        <v>6157</v>
      </c>
      <c r="G283" s="42">
        <v>5745</v>
      </c>
      <c r="H283" s="42">
        <v>12</v>
      </c>
      <c r="I283" s="42">
        <v>14</v>
      </c>
      <c r="J283" s="42">
        <v>406065</v>
      </c>
      <c r="K283" s="42">
        <v>160380</v>
      </c>
      <c r="L283" s="42">
        <v>401020</v>
      </c>
      <c r="M283" s="42">
        <v>0</v>
      </c>
      <c r="N283" s="42">
        <v>0</v>
      </c>
      <c r="O283" s="42">
        <v>561400</v>
      </c>
      <c r="P283" s="42">
        <v>7252651</v>
      </c>
      <c r="Q283" s="42">
        <v>10923019</v>
      </c>
      <c r="R283" s="42">
        <v>16311</v>
      </c>
      <c r="S283" s="42">
        <v>0</v>
      </c>
      <c r="T283" s="42">
        <v>18191981</v>
      </c>
      <c r="U283" s="42">
        <v>241551</v>
      </c>
      <c r="V283" s="42">
        <v>333661</v>
      </c>
      <c r="W283" s="42">
        <v>1319</v>
      </c>
      <c r="X283" s="42">
        <v>0</v>
      </c>
      <c r="Y283" s="42">
        <v>576531</v>
      </c>
      <c r="Z283" s="42">
        <v>19329912</v>
      </c>
    </row>
    <row r="284" spans="1:26" s="40" customFormat="1" ht="13.5" x14ac:dyDescent="0.25">
      <c r="A284" s="43" t="s">
        <v>293</v>
      </c>
      <c r="B284" s="42">
        <v>198137</v>
      </c>
      <c r="C284" s="42">
        <v>205115</v>
      </c>
      <c r="D284" s="42">
        <v>295</v>
      </c>
      <c r="E284" s="42">
        <v>413</v>
      </c>
      <c r="F284" s="42">
        <v>7945</v>
      </c>
      <c r="G284" s="42">
        <v>7563</v>
      </c>
      <c r="H284" s="42">
        <v>2</v>
      </c>
      <c r="I284" s="42">
        <v>5</v>
      </c>
      <c r="J284" s="42">
        <v>419475</v>
      </c>
      <c r="K284" s="42">
        <v>198495</v>
      </c>
      <c r="L284" s="42">
        <v>443836</v>
      </c>
      <c r="M284" s="42">
        <v>0</v>
      </c>
      <c r="N284" s="42">
        <v>0</v>
      </c>
      <c r="O284" s="42">
        <v>642331</v>
      </c>
      <c r="P284" s="42">
        <v>9673893</v>
      </c>
      <c r="Q284" s="42">
        <v>9062363</v>
      </c>
      <c r="R284" s="42">
        <v>27957</v>
      </c>
      <c r="S284" s="42">
        <v>6694</v>
      </c>
      <c r="T284" s="42">
        <v>18770907</v>
      </c>
      <c r="U284" s="42">
        <v>212057</v>
      </c>
      <c r="V284" s="42">
        <v>316804</v>
      </c>
      <c r="W284" s="42">
        <v>0</v>
      </c>
      <c r="X284" s="42">
        <v>0</v>
      </c>
      <c r="Y284" s="42">
        <v>528861</v>
      </c>
      <c r="Z284" s="42">
        <v>19942099</v>
      </c>
    </row>
    <row r="285" spans="1:26" s="40" customFormat="1" ht="13.5" x14ac:dyDescent="0.25">
      <c r="A285" s="43" t="s">
        <v>294</v>
      </c>
      <c r="B285" s="42">
        <v>201415</v>
      </c>
      <c r="C285" s="42">
        <v>202635</v>
      </c>
      <c r="D285" s="42">
        <v>0</v>
      </c>
      <c r="E285" s="42">
        <v>0</v>
      </c>
      <c r="F285" s="42">
        <v>6553</v>
      </c>
      <c r="G285" s="42">
        <v>6434</v>
      </c>
      <c r="H285" s="42">
        <v>0</v>
      </c>
      <c r="I285" s="42">
        <v>0</v>
      </c>
      <c r="J285" s="42">
        <v>417037</v>
      </c>
      <c r="K285" s="42">
        <v>174378</v>
      </c>
      <c r="L285" s="42">
        <v>424809</v>
      </c>
      <c r="M285" s="42">
        <v>0</v>
      </c>
      <c r="N285" s="42">
        <v>0</v>
      </c>
      <c r="O285" s="42">
        <v>599187</v>
      </c>
      <c r="P285" s="42">
        <v>8041819</v>
      </c>
      <c r="Q285" s="42">
        <v>12193435</v>
      </c>
      <c r="R285" s="42">
        <v>20253</v>
      </c>
      <c r="S285" s="42">
        <v>7478</v>
      </c>
      <c r="T285" s="42">
        <v>20262985</v>
      </c>
      <c r="U285" s="42">
        <v>182497</v>
      </c>
      <c r="V285" s="42">
        <v>310197</v>
      </c>
      <c r="W285" s="43">
        <v>0</v>
      </c>
      <c r="X285" s="43">
        <v>0</v>
      </c>
      <c r="Y285" s="42">
        <v>492694</v>
      </c>
      <c r="Z285" s="42">
        <v>21354866</v>
      </c>
    </row>
    <row r="286" spans="1:26" s="40" customFormat="1" ht="13.5" x14ac:dyDescent="0.25">
      <c r="A286" s="43" t="s">
        <v>295</v>
      </c>
      <c r="B286" s="42">
        <v>243824</v>
      </c>
      <c r="C286" s="42">
        <v>248233</v>
      </c>
      <c r="D286" s="42">
        <v>0</v>
      </c>
      <c r="E286" s="42">
        <v>0</v>
      </c>
      <c r="F286" s="42">
        <v>7910</v>
      </c>
      <c r="G286" s="42">
        <v>7891</v>
      </c>
      <c r="H286" s="42">
        <v>0</v>
      </c>
      <c r="I286" s="42">
        <v>0</v>
      </c>
      <c r="J286" s="42">
        <v>507858</v>
      </c>
      <c r="K286" s="42">
        <v>220947</v>
      </c>
      <c r="L286" s="42">
        <v>551299</v>
      </c>
      <c r="M286" s="42">
        <v>0</v>
      </c>
      <c r="N286" s="42">
        <v>0</v>
      </c>
      <c r="O286" s="42">
        <v>772246</v>
      </c>
      <c r="P286" s="42">
        <v>8836880</v>
      </c>
      <c r="Q286" s="42">
        <v>12354606</v>
      </c>
      <c r="R286" s="42">
        <v>24828</v>
      </c>
      <c r="S286" s="42">
        <v>7481</v>
      </c>
      <c r="T286" s="42">
        <v>21223795</v>
      </c>
      <c r="U286" s="42">
        <v>179225</v>
      </c>
      <c r="V286" s="42">
        <v>296756</v>
      </c>
      <c r="W286" s="42">
        <v>0</v>
      </c>
      <c r="X286" s="42">
        <v>0</v>
      </c>
      <c r="Y286" s="42">
        <v>475981</v>
      </c>
      <c r="Z286" s="42">
        <v>22472022</v>
      </c>
    </row>
    <row r="287" spans="1:26" s="40" customFormat="1" ht="13.5" x14ac:dyDescent="0.25">
      <c r="A287" s="43" t="s">
        <v>296</v>
      </c>
      <c r="B287" s="42">
        <v>247919</v>
      </c>
      <c r="C287" s="42">
        <v>246195</v>
      </c>
      <c r="D287" s="42">
        <v>507</v>
      </c>
      <c r="E287" s="42">
        <v>453</v>
      </c>
      <c r="F287" s="42">
        <v>7215</v>
      </c>
      <c r="G287" s="42">
        <v>7101</v>
      </c>
      <c r="H287" s="42">
        <v>4</v>
      </c>
      <c r="I287" s="42">
        <v>6</v>
      </c>
      <c r="J287" s="42">
        <v>509400</v>
      </c>
      <c r="K287" s="42">
        <v>186312</v>
      </c>
      <c r="L287" s="42">
        <v>472840</v>
      </c>
      <c r="M287" s="42">
        <v>0</v>
      </c>
      <c r="N287" s="42">
        <v>0</v>
      </c>
      <c r="O287" s="42">
        <v>659152</v>
      </c>
      <c r="P287" s="42">
        <v>8725367</v>
      </c>
      <c r="Q287" s="42">
        <v>12175773</v>
      </c>
      <c r="R287" s="42">
        <v>16349</v>
      </c>
      <c r="S287" s="42">
        <v>6350</v>
      </c>
      <c r="T287" s="42">
        <v>20923839</v>
      </c>
      <c r="U287" s="42">
        <v>164430</v>
      </c>
      <c r="V287" s="42">
        <v>273639</v>
      </c>
      <c r="W287" s="42">
        <v>0</v>
      </c>
      <c r="X287" s="42">
        <v>0</v>
      </c>
      <c r="Y287" s="42">
        <v>438069</v>
      </c>
      <c r="Z287" s="42">
        <v>22021060</v>
      </c>
    </row>
    <row r="288" spans="1:26" s="40" customFormat="1" ht="13.5" x14ac:dyDescent="0.25">
      <c r="A288" s="43" t="s">
        <v>299</v>
      </c>
      <c r="B288" s="42">
        <v>254970</v>
      </c>
      <c r="C288" s="42">
        <v>245255</v>
      </c>
      <c r="D288" s="42">
        <v>953</v>
      </c>
      <c r="E288" s="42">
        <v>765</v>
      </c>
      <c r="F288" s="42">
        <v>7001</v>
      </c>
      <c r="G288" s="42">
        <v>7002</v>
      </c>
      <c r="H288" s="42">
        <v>10</v>
      </c>
      <c r="I288" s="42">
        <v>6</v>
      </c>
      <c r="J288" s="42">
        <v>515962</v>
      </c>
      <c r="K288" s="42">
        <v>169096</v>
      </c>
      <c r="L288" s="42">
        <v>418930</v>
      </c>
      <c r="M288" s="42">
        <v>0</v>
      </c>
      <c r="N288" s="42">
        <v>0</v>
      </c>
      <c r="O288" s="42">
        <v>588026</v>
      </c>
      <c r="P288" s="42">
        <v>10197455</v>
      </c>
      <c r="Q288" s="42">
        <v>14274316</v>
      </c>
      <c r="R288" s="42">
        <v>29697</v>
      </c>
      <c r="S288" s="42">
        <v>11220</v>
      </c>
      <c r="T288" s="42">
        <v>24512688</v>
      </c>
      <c r="U288" s="42">
        <v>161091</v>
      </c>
      <c r="V288" s="42">
        <v>310949</v>
      </c>
      <c r="W288" s="42">
        <v>0</v>
      </c>
      <c r="X288" s="42">
        <v>0</v>
      </c>
      <c r="Y288" s="42">
        <v>472040</v>
      </c>
      <c r="Z288" s="42">
        <v>25572754</v>
      </c>
    </row>
    <row r="289" spans="1:26" s="40" customFormat="1" ht="13.5" x14ac:dyDescent="0.25">
      <c r="A289" s="43" t="s">
        <v>300</v>
      </c>
      <c r="B289" s="42">
        <v>194141</v>
      </c>
      <c r="C289" s="42">
        <v>204455</v>
      </c>
      <c r="D289" s="42">
        <v>589</v>
      </c>
      <c r="E289" s="42">
        <v>961</v>
      </c>
      <c r="F289" s="42">
        <v>7052</v>
      </c>
      <c r="G289" s="42">
        <v>6898</v>
      </c>
      <c r="H289" s="42">
        <v>12</v>
      </c>
      <c r="I289" s="42">
        <v>9</v>
      </c>
      <c r="J289" s="42">
        <v>414117</v>
      </c>
      <c r="K289" s="42">
        <v>156339</v>
      </c>
      <c r="L289" s="42">
        <v>480148</v>
      </c>
      <c r="M289" s="42">
        <v>0</v>
      </c>
      <c r="N289" s="43">
        <v>0</v>
      </c>
      <c r="O289" s="42">
        <v>636487</v>
      </c>
      <c r="P289" s="42">
        <v>8768152</v>
      </c>
      <c r="Q289" s="42">
        <v>10042476</v>
      </c>
      <c r="R289" s="42">
        <v>22102</v>
      </c>
      <c r="S289" s="42">
        <v>4076</v>
      </c>
      <c r="T289" s="42">
        <v>18836806</v>
      </c>
      <c r="U289" s="42">
        <v>115544</v>
      </c>
      <c r="V289" s="42">
        <v>266410</v>
      </c>
      <c r="W289" s="43">
        <v>0</v>
      </c>
      <c r="X289" s="43">
        <v>0</v>
      </c>
      <c r="Y289" s="42">
        <v>381954</v>
      </c>
      <c r="Z289" s="42">
        <v>19855247</v>
      </c>
    </row>
    <row r="290" spans="1:26" s="40" customFormat="1" ht="13.5" x14ac:dyDescent="0.25">
      <c r="A290" s="43" t="s">
        <v>301</v>
      </c>
      <c r="B290" s="42">
        <v>167589</v>
      </c>
      <c r="C290" s="42">
        <v>165284</v>
      </c>
      <c r="D290" s="43">
        <v>562</v>
      </c>
      <c r="E290" s="43">
        <v>573</v>
      </c>
      <c r="F290" s="42">
        <v>5427</v>
      </c>
      <c r="G290" s="42">
        <v>5284</v>
      </c>
      <c r="H290" s="43">
        <v>15</v>
      </c>
      <c r="I290" s="43">
        <v>1</v>
      </c>
      <c r="J290" s="42">
        <v>344735</v>
      </c>
      <c r="K290" s="42">
        <v>102669</v>
      </c>
      <c r="L290" s="42">
        <v>333790</v>
      </c>
      <c r="M290" s="42">
        <v>0</v>
      </c>
      <c r="N290" s="42">
        <v>0</v>
      </c>
      <c r="O290" s="42">
        <v>436459</v>
      </c>
      <c r="P290" s="42">
        <v>5531336</v>
      </c>
      <c r="Q290" s="42">
        <v>5898863</v>
      </c>
      <c r="R290" s="42">
        <v>12850</v>
      </c>
      <c r="S290" s="42">
        <v>8654</v>
      </c>
      <c r="T290" s="42">
        <v>11451703</v>
      </c>
      <c r="U290" s="42">
        <v>124606</v>
      </c>
      <c r="V290" s="42">
        <v>301312</v>
      </c>
      <c r="W290" s="42">
        <v>0</v>
      </c>
      <c r="X290" s="42">
        <v>0</v>
      </c>
      <c r="Y290" s="42">
        <v>425918</v>
      </c>
      <c r="Z290" s="42">
        <v>12314080</v>
      </c>
    </row>
    <row r="291" spans="1:26" s="40" customFormat="1" ht="13.5" x14ac:dyDescent="0.25">
      <c r="A291" s="43" t="s">
        <v>302</v>
      </c>
      <c r="B291" s="42">
        <v>349953</v>
      </c>
      <c r="C291" s="42">
        <v>361145</v>
      </c>
      <c r="D291" s="42">
        <v>3046</v>
      </c>
      <c r="E291" s="42">
        <v>3117</v>
      </c>
      <c r="F291" s="42">
        <v>9069</v>
      </c>
      <c r="G291" s="42">
        <v>8916</v>
      </c>
      <c r="H291" s="42">
        <v>17</v>
      </c>
      <c r="I291" s="42">
        <v>7</v>
      </c>
      <c r="J291" s="42">
        <v>735270</v>
      </c>
      <c r="K291" s="42">
        <v>153532</v>
      </c>
      <c r="L291" s="42">
        <v>444955</v>
      </c>
      <c r="M291" s="42">
        <v>0</v>
      </c>
      <c r="N291" s="42">
        <v>0</v>
      </c>
      <c r="O291" s="42">
        <v>598487</v>
      </c>
      <c r="P291" s="42">
        <v>7821393</v>
      </c>
      <c r="Q291" s="42">
        <v>9678999</v>
      </c>
      <c r="R291" s="42">
        <v>24638</v>
      </c>
      <c r="S291" s="42">
        <v>1890</v>
      </c>
      <c r="T291" s="42">
        <v>17526920</v>
      </c>
      <c r="U291" s="42">
        <v>201308</v>
      </c>
      <c r="V291" s="42">
        <v>437570</v>
      </c>
      <c r="W291" s="42">
        <v>0</v>
      </c>
      <c r="X291" s="42">
        <v>0</v>
      </c>
      <c r="Y291" s="42">
        <v>638878</v>
      </c>
      <c r="Z291" s="42">
        <v>18764285</v>
      </c>
    </row>
    <row r="292" spans="1:26" s="40" customFormat="1" ht="13.5" x14ac:dyDescent="0.25">
      <c r="A292" s="43" t="s">
        <v>303</v>
      </c>
      <c r="B292" s="42">
        <v>411922</v>
      </c>
      <c r="C292" s="42">
        <v>400772</v>
      </c>
      <c r="D292" s="42">
        <v>3892</v>
      </c>
      <c r="E292" s="42">
        <v>3830</v>
      </c>
      <c r="F292" s="42">
        <v>10503</v>
      </c>
      <c r="G292" s="42">
        <v>10113</v>
      </c>
      <c r="H292" s="42">
        <v>34</v>
      </c>
      <c r="I292" s="42">
        <v>23</v>
      </c>
      <c r="J292" s="42">
        <v>841089</v>
      </c>
      <c r="K292" s="42">
        <v>134292</v>
      </c>
      <c r="L292" s="42">
        <v>563759</v>
      </c>
      <c r="M292" s="42">
        <v>0</v>
      </c>
      <c r="N292" s="42">
        <v>0</v>
      </c>
      <c r="O292" s="42">
        <v>698051</v>
      </c>
      <c r="P292" s="42">
        <v>7513365</v>
      </c>
      <c r="Q292" s="42">
        <v>10150768</v>
      </c>
      <c r="R292" s="42">
        <v>15972</v>
      </c>
      <c r="S292" s="42">
        <v>178937</v>
      </c>
      <c r="T292" s="42">
        <v>17859042</v>
      </c>
      <c r="U292" s="42">
        <v>244911</v>
      </c>
      <c r="V292" s="42">
        <v>452188</v>
      </c>
      <c r="W292" s="42">
        <v>0</v>
      </c>
      <c r="X292" s="42">
        <v>0</v>
      </c>
      <c r="Y292" s="42">
        <v>697099</v>
      </c>
      <c r="Z292" s="42">
        <v>19254192</v>
      </c>
    </row>
    <row r="293" spans="1:26" s="40" customFormat="1" ht="13.5" x14ac:dyDescent="0.25">
      <c r="A293" s="43" t="s">
        <v>304</v>
      </c>
      <c r="B293" s="42">
        <v>545394</v>
      </c>
      <c r="C293" s="42">
        <v>525112</v>
      </c>
      <c r="D293" s="42">
        <v>7197</v>
      </c>
      <c r="E293" s="42">
        <v>6854</v>
      </c>
      <c r="F293" s="42">
        <v>11186</v>
      </c>
      <c r="G293" s="42">
        <v>10892</v>
      </c>
      <c r="H293" s="42">
        <v>50</v>
      </c>
      <c r="I293" s="42">
        <v>25</v>
      </c>
      <c r="J293" s="42">
        <v>1106710</v>
      </c>
      <c r="K293" s="42">
        <v>122221</v>
      </c>
      <c r="L293" s="42">
        <v>572536</v>
      </c>
      <c r="M293" s="42">
        <v>0</v>
      </c>
      <c r="N293" s="42">
        <v>0</v>
      </c>
      <c r="O293" s="42">
        <v>694757</v>
      </c>
      <c r="P293" s="42">
        <v>7335956</v>
      </c>
      <c r="Q293" s="42">
        <v>9689110</v>
      </c>
      <c r="R293" s="42">
        <v>16549</v>
      </c>
      <c r="S293" s="42">
        <v>8181</v>
      </c>
      <c r="T293" s="42">
        <v>17049796</v>
      </c>
      <c r="U293" s="42">
        <v>330086</v>
      </c>
      <c r="V293" s="42">
        <v>519728</v>
      </c>
      <c r="W293" s="42">
        <v>0</v>
      </c>
      <c r="X293" s="42">
        <v>0</v>
      </c>
      <c r="Y293" s="42">
        <v>849814</v>
      </c>
      <c r="Z293" s="42">
        <v>18594367</v>
      </c>
    </row>
    <row r="294" spans="1:26" s="40" customFormat="1" ht="13.5" x14ac:dyDescent="0.25">
      <c r="A294" s="43" t="s">
        <v>305</v>
      </c>
      <c r="B294" s="42">
        <v>676181</v>
      </c>
      <c r="C294" s="42">
        <v>646161</v>
      </c>
      <c r="D294" s="42">
        <v>11315</v>
      </c>
      <c r="E294" s="42">
        <v>10859</v>
      </c>
      <c r="F294" s="42">
        <v>13516</v>
      </c>
      <c r="G294" s="42">
        <v>12579</v>
      </c>
      <c r="H294" s="43">
        <v>35</v>
      </c>
      <c r="I294" s="43">
        <v>20</v>
      </c>
      <c r="J294" s="42">
        <v>1370666</v>
      </c>
      <c r="K294" s="42">
        <v>122702</v>
      </c>
      <c r="L294" s="42">
        <v>567457</v>
      </c>
      <c r="M294" s="42">
        <v>0</v>
      </c>
      <c r="N294" s="42">
        <v>0</v>
      </c>
      <c r="O294" s="42">
        <v>690159</v>
      </c>
      <c r="P294" s="42">
        <v>6673470</v>
      </c>
      <c r="Q294" s="42">
        <v>8464277</v>
      </c>
      <c r="R294" s="42">
        <v>17254</v>
      </c>
      <c r="S294" s="42">
        <v>17172</v>
      </c>
      <c r="T294" s="42">
        <v>15172173</v>
      </c>
      <c r="U294" s="42">
        <v>418800</v>
      </c>
      <c r="V294" s="42">
        <v>689941</v>
      </c>
      <c r="W294" s="42">
        <v>0</v>
      </c>
      <c r="X294" s="42">
        <v>0</v>
      </c>
      <c r="Y294" s="42">
        <v>1108741</v>
      </c>
      <c r="Z294" s="42">
        <v>16971073</v>
      </c>
    </row>
    <row r="295" spans="1:26" s="40" customFormat="1" ht="13.5" x14ac:dyDescent="0.25">
      <c r="A295" s="43" t="s">
        <v>306</v>
      </c>
      <c r="B295" s="42">
        <v>744765</v>
      </c>
      <c r="C295" s="42">
        <v>737311</v>
      </c>
      <c r="D295" s="42">
        <v>15516</v>
      </c>
      <c r="E295" s="42">
        <v>16249</v>
      </c>
      <c r="F295" s="42">
        <v>13950</v>
      </c>
      <c r="G295" s="42">
        <v>13406</v>
      </c>
      <c r="H295" s="42">
        <v>62</v>
      </c>
      <c r="I295" s="42">
        <v>46</v>
      </c>
      <c r="J295" s="42">
        <v>1541305</v>
      </c>
      <c r="K295" s="42">
        <v>115160</v>
      </c>
      <c r="L295" s="42">
        <v>593810</v>
      </c>
      <c r="M295" s="42">
        <v>0</v>
      </c>
      <c r="N295" s="42">
        <v>0</v>
      </c>
      <c r="O295" s="42">
        <v>708970</v>
      </c>
      <c r="P295" s="42">
        <v>6899317</v>
      </c>
      <c r="Q295" s="42">
        <v>9055721</v>
      </c>
      <c r="R295" s="42">
        <v>22106</v>
      </c>
      <c r="S295" s="42">
        <v>9671</v>
      </c>
      <c r="T295" s="42">
        <v>15986815</v>
      </c>
      <c r="U295" s="42">
        <v>474328</v>
      </c>
      <c r="V295" s="42">
        <v>720982</v>
      </c>
      <c r="W295" s="42">
        <v>0</v>
      </c>
      <c r="X295" s="42">
        <v>0</v>
      </c>
      <c r="Y295" s="42">
        <v>1195310</v>
      </c>
      <c r="Z295" s="42">
        <v>17891095</v>
      </c>
    </row>
    <row r="296" spans="1:26" s="40" customFormat="1" ht="13.5" x14ac:dyDescent="0.25">
      <c r="A296" s="43" t="s">
        <v>307</v>
      </c>
      <c r="B296" s="42">
        <v>608785</v>
      </c>
      <c r="C296" s="42">
        <v>640450</v>
      </c>
      <c r="D296" s="42">
        <v>9821</v>
      </c>
      <c r="E296" s="42">
        <v>11871</v>
      </c>
      <c r="F296" s="42">
        <v>14092</v>
      </c>
      <c r="G296" s="42">
        <v>12983</v>
      </c>
      <c r="H296" s="42">
        <v>36</v>
      </c>
      <c r="I296" s="42">
        <v>32</v>
      </c>
      <c r="J296" s="42">
        <v>1298070</v>
      </c>
      <c r="K296" s="42">
        <v>123497</v>
      </c>
      <c r="L296" s="42">
        <v>604168</v>
      </c>
      <c r="M296" s="43">
        <v>0</v>
      </c>
      <c r="N296" s="43">
        <v>0</v>
      </c>
      <c r="O296" s="42">
        <v>727665</v>
      </c>
      <c r="P296" s="42">
        <v>6863913</v>
      </c>
      <c r="Q296" s="42">
        <v>9293017</v>
      </c>
      <c r="R296" s="42">
        <v>8616</v>
      </c>
      <c r="S296" s="42">
        <v>18116</v>
      </c>
      <c r="T296" s="42">
        <v>16183662</v>
      </c>
      <c r="U296" s="42">
        <v>437438</v>
      </c>
      <c r="V296" s="42">
        <v>730917</v>
      </c>
      <c r="W296" s="43">
        <v>0</v>
      </c>
      <c r="X296" s="43">
        <v>0</v>
      </c>
      <c r="Y296" s="42">
        <v>1168355</v>
      </c>
      <c r="Z296" s="42">
        <v>18079682</v>
      </c>
    </row>
    <row r="297" spans="1:26" s="40" customFormat="1" ht="13.5" x14ac:dyDescent="0.25">
      <c r="A297" s="43" t="s">
        <v>308</v>
      </c>
      <c r="B297" s="42">
        <v>582675</v>
      </c>
      <c r="C297" s="42">
        <v>589676</v>
      </c>
      <c r="D297" s="42">
        <v>6759</v>
      </c>
      <c r="E297" s="42">
        <v>7157</v>
      </c>
      <c r="F297" s="42">
        <v>12263</v>
      </c>
      <c r="G297" s="42">
        <v>11747</v>
      </c>
      <c r="H297" s="42">
        <v>35</v>
      </c>
      <c r="I297" s="42">
        <v>27</v>
      </c>
      <c r="J297" s="42">
        <v>1210339</v>
      </c>
      <c r="K297" s="42">
        <v>79808</v>
      </c>
      <c r="L297" s="42">
        <v>559112</v>
      </c>
      <c r="M297" s="43">
        <v>0</v>
      </c>
      <c r="N297" s="43">
        <v>0</v>
      </c>
      <c r="O297" s="42">
        <v>638920</v>
      </c>
      <c r="P297" s="42">
        <v>8401098</v>
      </c>
      <c r="Q297" s="42">
        <v>10702739</v>
      </c>
      <c r="R297" s="42">
        <v>6265</v>
      </c>
      <c r="S297" s="42">
        <v>411557</v>
      </c>
      <c r="T297" s="42">
        <v>19521659</v>
      </c>
      <c r="U297" s="42">
        <v>409503</v>
      </c>
      <c r="V297" s="42">
        <v>905601</v>
      </c>
      <c r="W297" s="43">
        <v>0</v>
      </c>
      <c r="X297" s="43">
        <v>0</v>
      </c>
      <c r="Y297" s="42">
        <v>1315104</v>
      </c>
      <c r="Z297" s="42">
        <v>21475683</v>
      </c>
    </row>
    <row r="298" spans="1:26" s="40" customFormat="1" ht="13.5" x14ac:dyDescent="0.25">
      <c r="A298" s="43" t="s">
        <v>309</v>
      </c>
      <c r="B298" s="42">
        <v>729934</v>
      </c>
      <c r="C298" s="42">
        <v>732891</v>
      </c>
      <c r="D298" s="42">
        <v>15617</v>
      </c>
      <c r="E298" s="42">
        <v>15047</v>
      </c>
      <c r="F298" s="42">
        <v>14228</v>
      </c>
      <c r="G298" s="42">
        <v>13674</v>
      </c>
      <c r="H298" s="42">
        <v>189</v>
      </c>
      <c r="I298" s="42">
        <v>151</v>
      </c>
      <c r="J298" s="42">
        <v>1521731</v>
      </c>
      <c r="K298" s="42">
        <v>111755</v>
      </c>
      <c r="L298" s="42">
        <v>781288</v>
      </c>
      <c r="M298" s="42">
        <v>0</v>
      </c>
      <c r="N298" s="42">
        <v>0</v>
      </c>
      <c r="O298" s="42">
        <v>893043</v>
      </c>
      <c r="P298" s="42">
        <v>10188951</v>
      </c>
      <c r="Q298" s="42">
        <v>11093759</v>
      </c>
      <c r="R298" s="42">
        <v>1229149</v>
      </c>
      <c r="S298" s="42">
        <v>1169323</v>
      </c>
      <c r="T298" s="42">
        <v>23681182</v>
      </c>
      <c r="U298" s="42">
        <v>524019</v>
      </c>
      <c r="V298" s="42">
        <v>1023255</v>
      </c>
      <c r="W298" s="42">
        <v>21129</v>
      </c>
      <c r="X298" s="42">
        <v>178941</v>
      </c>
      <c r="Y298" s="42">
        <v>1747344</v>
      </c>
      <c r="Z298" s="42">
        <v>26321569</v>
      </c>
    </row>
    <row r="299" spans="1:26" s="40" customFormat="1" ht="13.5" x14ac:dyDescent="0.25">
      <c r="A299" s="42" t="s">
        <v>310</v>
      </c>
      <c r="B299" s="42">
        <v>761894</v>
      </c>
      <c r="C299" s="42">
        <v>760529</v>
      </c>
      <c r="D299" s="42">
        <v>19568</v>
      </c>
      <c r="E299" s="42">
        <v>20943</v>
      </c>
      <c r="F299" s="42">
        <v>14140</v>
      </c>
      <c r="G299" s="42">
        <v>13377</v>
      </c>
      <c r="H299" s="42">
        <v>234</v>
      </c>
      <c r="I299" s="42">
        <v>233</v>
      </c>
      <c r="J299" s="42">
        <v>1590918</v>
      </c>
      <c r="K299" s="42">
        <v>148098</v>
      </c>
      <c r="L299" s="42">
        <v>707075</v>
      </c>
      <c r="M299" s="42">
        <v>0</v>
      </c>
      <c r="N299" s="42">
        <v>0</v>
      </c>
      <c r="O299" s="42">
        <v>855173</v>
      </c>
      <c r="P299" s="42">
        <v>9462271</v>
      </c>
      <c r="Q299" s="42">
        <v>11351145</v>
      </c>
      <c r="R299" s="42">
        <v>1422</v>
      </c>
      <c r="S299" s="42">
        <v>9363</v>
      </c>
      <c r="T299" s="42">
        <v>20824201</v>
      </c>
      <c r="U299" s="42">
        <v>572263</v>
      </c>
      <c r="V299" s="42">
        <v>952475</v>
      </c>
      <c r="W299" s="42">
        <v>16366</v>
      </c>
      <c r="X299" s="42">
        <v>731232</v>
      </c>
      <c r="Y299" s="42">
        <v>2272336</v>
      </c>
      <c r="Z299" s="42">
        <v>23951710</v>
      </c>
    </row>
    <row r="300" spans="1:26" s="40" customFormat="1" ht="13.5" x14ac:dyDescent="0.25">
      <c r="A300" s="42" t="s">
        <v>311</v>
      </c>
      <c r="B300" s="42">
        <v>769541</v>
      </c>
      <c r="C300" s="42">
        <v>751034</v>
      </c>
      <c r="D300" s="42">
        <v>24121</v>
      </c>
      <c r="E300" s="42">
        <v>21619</v>
      </c>
      <c r="F300" s="42">
        <v>15038</v>
      </c>
      <c r="G300" s="42">
        <v>14093</v>
      </c>
      <c r="H300" s="42">
        <v>207</v>
      </c>
      <c r="I300" s="42">
        <v>168</v>
      </c>
      <c r="J300" s="42">
        <v>1595821</v>
      </c>
      <c r="K300" s="42">
        <v>179051</v>
      </c>
      <c r="L300" s="42">
        <v>590174</v>
      </c>
      <c r="M300" s="42">
        <v>0</v>
      </c>
      <c r="N300" s="42">
        <v>0</v>
      </c>
      <c r="O300" s="42">
        <v>769225</v>
      </c>
      <c r="P300" s="42">
        <v>10093237</v>
      </c>
      <c r="Q300" s="42">
        <v>12810917</v>
      </c>
      <c r="R300" s="42">
        <v>441</v>
      </c>
      <c r="S300" s="42">
        <v>9842</v>
      </c>
      <c r="T300" s="42">
        <v>22914437</v>
      </c>
      <c r="U300" s="42">
        <v>665250</v>
      </c>
      <c r="V300" s="42">
        <v>943332</v>
      </c>
      <c r="W300" s="42">
        <v>2662</v>
      </c>
      <c r="X300" s="42">
        <v>492078</v>
      </c>
      <c r="Y300" s="42">
        <v>2103322</v>
      </c>
      <c r="Z300" s="42">
        <v>25786984</v>
      </c>
    </row>
    <row r="301" spans="1:26" s="40" customFormat="1" ht="13.5" x14ac:dyDescent="0.25">
      <c r="A301" s="42" t="s">
        <v>312</v>
      </c>
      <c r="B301" s="42">
        <v>508084</v>
      </c>
      <c r="C301" s="42">
        <v>524606</v>
      </c>
      <c r="D301" s="42">
        <v>14723</v>
      </c>
      <c r="E301" s="42">
        <v>21830</v>
      </c>
      <c r="F301" s="42">
        <v>14471</v>
      </c>
      <c r="G301" s="42">
        <v>13357</v>
      </c>
      <c r="H301" s="42">
        <v>161</v>
      </c>
      <c r="I301" s="42">
        <v>210</v>
      </c>
      <c r="J301" s="42">
        <v>1097442</v>
      </c>
      <c r="K301" s="42">
        <v>71654</v>
      </c>
      <c r="L301" s="42">
        <v>610721</v>
      </c>
      <c r="M301" s="42">
        <v>0</v>
      </c>
      <c r="N301" s="42">
        <v>0</v>
      </c>
      <c r="O301" s="42">
        <v>682375</v>
      </c>
      <c r="P301" s="42">
        <v>10102651</v>
      </c>
      <c r="Q301" s="42">
        <v>11328818</v>
      </c>
      <c r="R301" s="42">
        <v>5186</v>
      </c>
      <c r="S301" s="42">
        <v>920</v>
      </c>
      <c r="T301" s="42">
        <v>21437575</v>
      </c>
      <c r="U301" s="42">
        <v>515558</v>
      </c>
      <c r="V301" s="42">
        <v>851125</v>
      </c>
      <c r="W301" s="42">
        <v>17078</v>
      </c>
      <c r="X301" s="42">
        <v>259699</v>
      </c>
      <c r="Y301" s="42">
        <v>1643460</v>
      </c>
      <c r="Z301" s="42">
        <v>23763410</v>
      </c>
    </row>
    <row r="302" spans="1:26" s="40" customFormat="1" ht="13.5" x14ac:dyDescent="0.25">
      <c r="A302" s="43" t="s">
        <v>313</v>
      </c>
      <c r="B302" s="42">
        <v>570369</v>
      </c>
      <c r="C302" s="42">
        <v>571124</v>
      </c>
      <c r="D302" s="42">
        <v>16810</v>
      </c>
      <c r="E302" s="42">
        <v>17088</v>
      </c>
      <c r="F302" s="42">
        <v>14405</v>
      </c>
      <c r="G302" s="42">
        <v>13014</v>
      </c>
      <c r="H302" s="42">
        <v>215</v>
      </c>
      <c r="I302" s="42">
        <v>226</v>
      </c>
      <c r="J302" s="42">
        <v>1203251</v>
      </c>
      <c r="K302" s="42">
        <v>28053</v>
      </c>
      <c r="L302" s="42">
        <v>551601</v>
      </c>
      <c r="M302" s="42">
        <v>0</v>
      </c>
      <c r="N302" s="42">
        <v>0</v>
      </c>
      <c r="O302" s="42">
        <v>579654</v>
      </c>
      <c r="P302" s="42">
        <v>8804469</v>
      </c>
      <c r="Q302" s="42">
        <v>10262919</v>
      </c>
      <c r="R302" s="42">
        <v>0</v>
      </c>
      <c r="S302" s="42">
        <v>4448</v>
      </c>
      <c r="T302" s="42">
        <v>19071836</v>
      </c>
      <c r="U302" s="42">
        <v>712561</v>
      </c>
      <c r="V302" s="42">
        <v>926196</v>
      </c>
      <c r="W302" s="42">
        <v>162831</v>
      </c>
      <c r="X302" s="42">
        <v>408258</v>
      </c>
      <c r="Y302" s="42">
        <v>2209846</v>
      </c>
      <c r="Z302" s="42">
        <v>21861336</v>
      </c>
    </row>
    <row r="303" spans="1:26" s="40" customFormat="1" ht="13.5" x14ac:dyDescent="0.25">
      <c r="A303" s="43" t="s">
        <v>314</v>
      </c>
      <c r="B303" s="42">
        <v>860808</v>
      </c>
      <c r="C303" s="42">
        <v>871519</v>
      </c>
      <c r="D303" s="42">
        <v>27546</v>
      </c>
      <c r="E303" s="42">
        <v>29500</v>
      </c>
      <c r="F303" s="42">
        <v>16788</v>
      </c>
      <c r="G303" s="42">
        <v>15541</v>
      </c>
      <c r="H303" s="42">
        <v>270</v>
      </c>
      <c r="I303" s="42">
        <v>226</v>
      </c>
      <c r="J303" s="42">
        <v>1822198</v>
      </c>
      <c r="K303" s="42">
        <v>41796</v>
      </c>
      <c r="L303" s="42">
        <v>566441</v>
      </c>
      <c r="M303" s="42">
        <v>0</v>
      </c>
      <c r="N303" s="42">
        <v>0</v>
      </c>
      <c r="O303" s="42">
        <v>608237</v>
      </c>
      <c r="P303" s="42">
        <v>11382516</v>
      </c>
      <c r="Q303" s="42">
        <v>12728169</v>
      </c>
      <c r="R303" s="42">
        <v>1500</v>
      </c>
      <c r="S303" s="42">
        <v>6843</v>
      </c>
      <c r="T303" s="42">
        <v>24119028</v>
      </c>
      <c r="U303" s="42">
        <v>874534</v>
      </c>
      <c r="V303" s="42">
        <v>1213607</v>
      </c>
      <c r="W303" s="42">
        <v>396318</v>
      </c>
      <c r="X303" s="42">
        <v>734889</v>
      </c>
      <c r="Y303" s="42">
        <v>3219348</v>
      </c>
      <c r="Z303" s="42">
        <v>27946613</v>
      </c>
    </row>
    <row r="304" spans="1:26" s="40" customFormat="1" ht="13.5" x14ac:dyDescent="0.25">
      <c r="A304" s="43" t="s">
        <v>315</v>
      </c>
      <c r="B304" s="42">
        <v>892985</v>
      </c>
      <c r="C304" s="42">
        <v>873069</v>
      </c>
      <c r="D304" s="42">
        <v>31276</v>
      </c>
      <c r="E304" s="42">
        <v>32272</v>
      </c>
      <c r="F304" s="42">
        <v>18277</v>
      </c>
      <c r="G304" s="42">
        <v>16367</v>
      </c>
      <c r="H304" s="42">
        <v>402</v>
      </c>
      <c r="I304" s="42">
        <v>398</v>
      </c>
      <c r="J304" s="42">
        <v>1865046</v>
      </c>
      <c r="K304" s="42">
        <v>49113</v>
      </c>
      <c r="L304" s="42">
        <v>652924</v>
      </c>
      <c r="M304" s="42">
        <v>0</v>
      </c>
      <c r="N304" s="42">
        <v>0</v>
      </c>
      <c r="O304" s="42">
        <v>702037</v>
      </c>
      <c r="P304" s="42">
        <v>11015023</v>
      </c>
      <c r="Q304" s="42">
        <v>12133069</v>
      </c>
      <c r="R304" s="42">
        <v>898336</v>
      </c>
      <c r="S304" s="42">
        <v>447860</v>
      </c>
      <c r="T304" s="42">
        <v>24494288</v>
      </c>
      <c r="U304" s="42">
        <v>816755</v>
      </c>
      <c r="V304" s="42">
        <v>1173363</v>
      </c>
      <c r="W304" s="42">
        <v>524633</v>
      </c>
      <c r="X304" s="42">
        <v>1006763</v>
      </c>
      <c r="Y304" s="42">
        <v>3521514</v>
      </c>
      <c r="Z304" s="42">
        <v>28717839</v>
      </c>
    </row>
    <row r="305" spans="1:26" s="40" customFormat="1" ht="13.5" x14ac:dyDescent="0.25">
      <c r="A305" s="43" t="s">
        <v>316</v>
      </c>
      <c r="B305" s="42">
        <v>973195</v>
      </c>
      <c r="C305" s="42">
        <v>939588</v>
      </c>
      <c r="D305" s="42">
        <v>39292</v>
      </c>
      <c r="E305" s="42">
        <v>32937</v>
      </c>
      <c r="F305" s="42">
        <v>19030</v>
      </c>
      <c r="G305" s="42">
        <v>17017</v>
      </c>
      <c r="H305" s="42">
        <v>356</v>
      </c>
      <c r="I305" s="42">
        <v>332</v>
      </c>
      <c r="J305" s="42">
        <v>2021747</v>
      </c>
      <c r="K305" s="42">
        <v>28515</v>
      </c>
      <c r="L305" s="42">
        <v>526089</v>
      </c>
      <c r="M305" s="42">
        <v>0</v>
      </c>
      <c r="N305" s="42">
        <v>0</v>
      </c>
      <c r="O305" s="42">
        <v>554604</v>
      </c>
      <c r="P305" s="42">
        <v>10687776</v>
      </c>
      <c r="Q305" s="42">
        <v>11718360</v>
      </c>
      <c r="R305" s="42">
        <v>907</v>
      </c>
      <c r="S305" s="42">
        <v>310</v>
      </c>
      <c r="T305" s="42">
        <v>22407353</v>
      </c>
      <c r="U305" s="42">
        <v>701351</v>
      </c>
      <c r="V305" s="42">
        <v>1084166</v>
      </c>
      <c r="W305" s="42">
        <v>568682</v>
      </c>
      <c r="X305" s="42">
        <v>982060</v>
      </c>
      <c r="Y305" s="42">
        <v>3336259</v>
      </c>
      <c r="Z305" s="42">
        <v>26298216</v>
      </c>
    </row>
    <row r="306" spans="1:26" s="40" customFormat="1" ht="13.5" x14ac:dyDescent="0.25">
      <c r="A306" s="43" t="s">
        <v>317</v>
      </c>
      <c r="B306" s="42">
        <v>932210</v>
      </c>
      <c r="C306" s="42">
        <v>910791</v>
      </c>
      <c r="D306" s="42">
        <v>58771</v>
      </c>
      <c r="E306" s="42">
        <v>49577</v>
      </c>
      <c r="F306" s="42">
        <v>17426</v>
      </c>
      <c r="G306" s="42">
        <v>15954</v>
      </c>
      <c r="H306" s="42">
        <v>618</v>
      </c>
      <c r="I306" s="42">
        <v>454</v>
      </c>
      <c r="J306" s="42">
        <v>1985801</v>
      </c>
      <c r="K306" s="42">
        <v>22137</v>
      </c>
      <c r="L306" s="42">
        <v>531428</v>
      </c>
      <c r="M306" s="42">
        <v>0</v>
      </c>
      <c r="N306" s="42">
        <v>0</v>
      </c>
      <c r="O306" s="42">
        <v>553565</v>
      </c>
      <c r="P306" s="42">
        <v>11177073</v>
      </c>
      <c r="Q306" s="42">
        <v>11874555</v>
      </c>
      <c r="R306" s="42">
        <v>1810</v>
      </c>
      <c r="S306" s="42">
        <v>0</v>
      </c>
      <c r="T306" s="42">
        <v>23053438</v>
      </c>
      <c r="U306" s="42">
        <v>679279</v>
      </c>
      <c r="V306" s="42">
        <v>1027996</v>
      </c>
      <c r="W306" s="42">
        <v>281072</v>
      </c>
      <c r="X306" s="42">
        <v>518596</v>
      </c>
      <c r="Y306" s="42">
        <v>2506943</v>
      </c>
      <c r="Z306" s="42">
        <v>26113946</v>
      </c>
    </row>
    <row r="307" spans="1:26" s="40" customFormat="1" ht="13.5" x14ac:dyDescent="0.25">
      <c r="A307" s="43" t="s">
        <v>318</v>
      </c>
      <c r="B307" s="42">
        <v>907433</v>
      </c>
      <c r="C307" s="42">
        <v>907250</v>
      </c>
      <c r="D307" s="42">
        <v>57156</v>
      </c>
      <c r="E307" s="42">
        <v>57898</v>
      </c>
      <c r="F307" s="42">
        <v>19831</v>
      </c>
      <c r="G307" s="42">
        <v>18047</v>
      </c>
      <c r="H307" s="42">
        <v>512</v>
      </c>
      <c r="I307" s="42">
        <v>486</v>
      </c>
      <c r="J307" s="42">
        <v>1968613</v>
      </c>
      <c r="K307" s="42">
        <v>18820</v>
      </c>
      <c r="L307" s="42">
        <v>485427</v>
      </c>
      <c r="M307" s="42">
        <v>0</v>
      </c>
      <c r="N307" s="42">
        <v>0</v>
      </c>
      <c r="O307" s="42">
        <v>504247</v>
      </c>
      <c r="P307" s="42">
        <v>10199390</v>
      </c>
      <c r="Q307" s="42">
        <v>12246505</v>
      </c>
      <c r="R307" s="42">
        <v>20084</v>
      </c>
      <c r="S307" s="42">
        <v>8727</v>
      </c>
      <c r="T307" s="42">
        <v>22474706</v>
      </c>
      <c r="U307" s="42">
        <v>608120</v>
      </c>
      <c r="V307" s="42">
        <v>918727</v>
      </c>
      <c r="W307" s="42">
        <v>172758</v>
      </c>
      <c r="X307" s="42">
        <v>688543</v>
      </c>
      <c r="Y307" s="42">
        <v>2388148</v>
      </c>
      <c r="Z307" s="42">
        <v>25367101</v>
      </c>
    </row>
    <row r="308" spans="1:26" s="40" customFormat="1" ht="13.5" x14ac:dyDescent="0.25">
      <c r="A308" s="43" t="s">
        <v>319</v>
      </c>
      <c r="B308" s="42">
        <v>810030</v>
      </c>
      <c r="C308" s="42">
        <v>845522</v>
      </c>
      <c r="D308" s="42">
        <v>41905</v>
      </c>
      <c r="E308" s="42">
        <v>51318</v>
      </c>
      <c r="F308" s="42">
        <v>19369</v>
      </c>
      <c r="G308" s="42">
        <v>17675</v>
      </c>
      <c r="H308" s="42">
        <v>510</v>
      </c>
      <c r="I308" s="42">
        <v>688</v>
      </c>
      <c r="J308" s="42">
        <v>1787017</v>
      </c>
      <c r="K308" s="42">
        <v>18408</v>
      </c>
      <c r="L308" s="42">
        <v>472704</v>
      </c>
      <c r="M308" s="42">
        <v>0</v>
      </c>
      <c r="N308" s="42">
        <v>187</v>
      </c>
      <c r="O308" s="42">
        <v>491299</v>
      </c>
      <c r="P308" s="42">
        <v>11666411</v>
      </c>
      <c r="Q308" s="42">
        <v>12270738</v>
      </c>
      <c r="R308" s="42">
        <v>14212</v>
      </c>
      <c r="S308" s="42">
        <v>18725</v>
      </c>
      <c r="T308" s="42">
        <v>23970086</v>
      </c>
      <c r="U308" s="42">
        <v>559866</v>
      </c>
      <c r="V308" s="42">
        <v>899323</v>
      </c>
      <c r="W308" s="42">
        <v>228000</v>
      </c>
      <c r="X308" s="42">
        <v>1149216</v>
      </c>
      <c r="Y308" s="42">
        <v>2836405</v>
      </c>
      <c r="Z308" s="42">
        <v>27297790</v>
      </c>
    </row>
    <row r="309" spans="1:26" s="40" customFormat="1" ht="13.5" x14ac:dyDescent="0.25">
      <c r="A309" s="43" t="s">
        <v>320</v>
      </c>
      <c r="B309" s="42">
        <v>830422</v>
      </c>
      <c r="C309" s="42">
        <v>837330</v>
      </c>
      <c r="D309" s="42">
        <v>35923</v>
      </c>
      <c r="E309" s="42">
        <v>35386</v>
      </c>
      <c r="F309" s="42">
        <v>17015</v>
      </c>
      <c r="G309" s="42">
        <v>15871</v>
      </c>
      <c r="H309" s="42">
        <v>430</v>
      </c>
      <c r="I309" s="42">
        <v>525</v>
      </c>
      <c r="J309" s="42">
        <v>1772902</v>
      </c>
      <c r="K309" s="42">
        <v>17694</v>
      </c>
      <c r="L309" s="42">
        <v>526514</v>
      </c>
      <c r="M309" s="42">
        <v>0</v>
      </c>
      <c r="N309" s="42">
        <v>0</v>
      </c>
      <c r="O309" s="42">
        <v>544208</v>
      </c>
      <c r="P309" s="42">
        <v>10990609</v>
      </c>
      <c r="Q309" s="42">
        <v>11593605</v>
      </c>
      <c r="R309" s="42">
        <v>25487</v>
      </c>
      <c r="S309" s="42">
        <v>7300</v>
      </c>
      <c r="T309" s="42">
        <v>22617001</v>
      </c>
      <c r="U309" s="42">
        <v>613141</v>
      </c>
      <c r="V309" s="42">
        <v>883770</v>
      </c>
      <c r="W309" s="42">
        <v>300162</v>
      </c>
      <c r="X309" s="42">
        <v>1115901</v>
      </c>
      <c r="Y309" s="42">
        <v>2912974</v>
      </c>
      <c r="Z309" s="42">
        <v>26074183</v>
      </c>
    </row>
    <row r="310" spans="1:26" s="40" customFormat="1" ht="13.5" x14ac:dyDescent="0.25">
      <c r="A310" s="43" t="s">
        <v>321</v>
      </c>
      <c r="B310" s="42">
        <v>929021</v>
      </c>
      <c r="C310" s="42">
        <v>939762</v>
      </c>
      <c r="D310" s="42">
        <v>47388</v>
      </c>
      <c r="E310" s="42">
        <v>47530</v>
      </c>
      <c r="F310" s="42">
        <v>19785</v>
      </c>
      <c r="G310" s="42">
        <v>17482</v>
      </c>
      <c r="H310" s="42">
        <v>525</v>
      </c>
      <c r="I310" s="42">
        <v>585</v>
      </c>
      <c r="J310" s="42">
        <v>2002078</v>
      </c>
      <c r="K310" s="42">
        <v>19361</v>
      </c>
      <c r="L310" s="42">
        <v>585084</v>
      </c>
      <c r="M310" s="42">
        <v>0</v>
      </c>
      <c r="N310" s="42">
        <v>0</v>
      </c>
      <c r="O310" s="42">
        <v>604445</v>
      </c>
      <c r="P310" s="42">
        <v>9611633</v>
      </c>
      <c r="Q310" s="42">
        <v>11576317</v>
      </c>
      <c r="R310" s="42">
        <v>1400511</v>
      </c>
      <c r="S310" s="42">
        <v>745259</v>
      </c>
      <c r="T310" s="42">
        <v>23333720</v>
      </c>
      <c r="U310" s="42">
        <v>583876</v>
      </c>
      <c r="V310" s="42">
        <v>981291</v>
      </c>
      <c r="W310" s="42">
        <v>166779</v>
      </c>
      <c r="X310" s="42">
        <v>1215560</v>
      </c>
      <c r="Y310" s="42">
        <v>2947506</v>
      </c>
      <c r="Z310" s="42">
        <v>26885671</v>
      </c>
    </row>
    <row r="311" spans="1:26" s="40" customFormat="1" ht="13.5" x14ac:dyDescent="0.25">
      <c r="A311" s="43" t="s">
        <v>322</v>
      </c>
      <c r="B311" s="42">
        <v>861929</v>
      </c>
      <c r="C311" s="42">
        <v>859456</v>
      </c>
      <c r="D311" s="42">
        <v>46779</v>
      </c>
      <c r="E311" s="42">
        <v>45288</v>
      </c>
      <c r="F311" s="42">
        <v>16298</v>
      </c>
      <c r="G311" s="42">
        <v>14890</v>
      </c>
      <c r="H311" s="42">
        <v>527</v>
      </c>
      <c r="I311" s="42">
        <v>426</v>
      </c>
      <c r="J311" s="42">
        <v>1845593</v>
      </c>
      <c r="K311" s="42">
        <v>21478</v>
      </c>
      <c r="L311" s="42">
        <v>240619</v>
      </c>
      <c r="M311" s="42">
        <v>0</v>
      </c>
      <c r="N311" s="42">
        <v>0</v>
      </c>
      <c r="O311" s="42">
        <v>262097</v>
      </c>
      <c r="P311" s="42">
        <v>10189894</v>
      </c>
      <c r="Q311" s="42">
        <v>10750184</v>
      </c>
      <c r="R311" s="42">
        <v>12745</v>
      </c>
      <c r="S311" s="42">
        <v>17544</v>
      </c>
      <c r="T311" s="42">
        <v>20970367</v>
      </c>
      <c r="U311" s="42">
        <v>680785</v>
      </c>
      <c r="V311" s="42">
        <v>1009997</v>
      </c>
      <c r="W311" s="42">
        <v>431922</v>
      </c>
      <c r="X311" s="42">
        <v>1430639</v>
      </c>
      <c r="Y311" s="42">
        <v>3553343</v>
      </c>
      <c r="Z311" s="42">
        <v>24785807</v>
      </c>
    </row>
    <row r="312" spans="1:26" s="40" customFormat="1" ht="13.5" x14ac:dyDescent="0.25">
      <c r="A312" s="43" t="s">
        <v>323</v>
      </c>
      <c r="B312" s="42">
        <v>820640</v>
      </c>
      <c r="C312" s="42">
        <v>785649</v>
      </c>
      <c r="D312" s="42">
        <v>42436</v>
      </c>
      <c r="E312" s="42">
        <v>36630</v>
      </c>
      <c r="F312" s="42">
        <v>16371</v>
      </c>
      <c r="G312" s="42">
        <v>14941</v>
      </c>
      <c r="H312" s="42">
        <v>485</v>
      </c>
      <c r="I312" s="42">
        <v>449</v>
      </c>
      <c r="J312" s="42">
        <v>1717601</v>
      </c>
      <c r="K312" s="42">
        <v>37510</v>
      </c>
      <c r="L312" s="42">
        <v>232275</v>
      </c>
      <c r="M312" s="42">
        <v>0</v>
      </c>
      <c r="N312" s="42">
        <v>0</v>
      </c>
      <c r="O312" s="42">
        <v>269785</v>
      </c>
      <c r="P312" s="42">
        <v>10210921</v>
      </c>
      <c r="Q312" s="42">
        <v>11457818</v>
      </c>
      <c r="R312" s="42">
        <v>20256</v>
      </c>
      <c r="S312" s="42">
        <v>0</v>
      </c>
      <c r="T312" s="42">
        <v>21688995</v>
      </c>
      <c r="U312" s="42">
        <v>502461</v>
      </c>
      <c r="V312" s="42">
        <v>784162</v>
      </c>
      <c r="W312" s="42">
        <v>403341</v>
      </c>
      <c r="X312" s="42">
        <v>1315474</v>
      </c>
      <c r="Y312" s="42">
        <v>3005438</v>
      </c>
      <c r="Z312" s="42">
        <v>24964218</v>
      </c>
    </row>
    <row r="313" spans="1:26" s="40" customFormat="1" ht="13.5" x14ac:dyDescent="0.25">
      <c r="A313" s="43" t="s">
        <v>324</v>
      </c>
      <c r="B313" s="42">
        <v>695368</v>
      </c>
      <c r="C313" s="42">
        <v>711664</v>
      </c>
      <c r="D313" s="42">
        <v>29407</v>
      </c>
      <c r="E313" s="42">
        <v>36133</v>
      </c>
      <c r="F313" s="42">
        <v>17492</v>
      </c>
      <c r="G313" s="42">
        <v>16122</v>
      </c>
      <c r="H313" s="42">
        <v>459</v>
      </c>
      <c r="I313" s="42">
        <v>411</v>
      </c>
      <c r="J313" s="42">
        <v>1507056</v>
      </c>
      <c r="K313" s="42">
        <v>22734</v>
      </c>
      <c r="L313" s="42">
        <v>408290</v>
      </c>
      <c r="M313" s="42">
        <v>0</v>
      </c>
      <c r="N313" s="42">
        <v>0</v>
      </c>
      <c r="O313" s="42">
        <v>431024</v>
      </c>
      <c r="P313" s="42">
        <v>10689482</v>
      </c>
      <c r="Q313" s="42">
        <v>9803133</v>
      </c>
      <c r="R313" s="42">
        <v>11871</v>
      </c>
      <c r="S313" s="42">
        <v>6696</v>
      </c>
      <c r="T313" s="42">
        <v>20511182</v>
      </c>
      <c r="U313" s="42">
        <v>481920</v>
      </c>
      <c r="V313" s="42">
        <v>728839</v>
      </c>
      <c r="W313" s="42">
        <v>579666</v>
      </c>
      <c r="X313" s="42">
        <v>1009797</v>
      </c>
      <c r="Y313" s="42">
        <v>2800222</v>
      </c>
      <c r="Z313" s="42">
        <v>23742428</v>
      </c>
    </row>
    <row r="314" spans="1:26" s="40" customFormat="1" ht="13.5" x14ac:dyDescent="0.25">
      <c r="A314" s="43" t="s">
        <v>326</v>
      </c>
      <c r="B314" s="42">
        <v>681747</v>
      </c>
      <c r="C314" s="42">
        <v>691354</v>
      </c>
      <c r="D314" s="42">
        <v>26651</v>
      </c>
      <c r="E314" s="42">
        <v>28665</v>
      </c>
      <c r="F314" s="42">
        <v>16938</v>
      </c>
      <c r="G314" s="42">
        <v>17257</v>
      </c>
      <c r="H314" s="42">
        <v>436</v>
      </c>
      <c r="I314" s="42">
        <v>459</v>
      </c>
      <c r="J314" s="42">
        <v>1463507</v>
      </c>
      <c r="K314" s="42">
        <v>20152</v>
      </c>
      <c r="L314" s="42">
        <v>355300</v>
      </c>
      <c r="M314" s="42">
        <v>0</v>
      </c>
      <c r="N314" s="42">
        <v>0</v>
      </c>
      <c r="O314" s="42">
        <v>375452</v>
      </c>
      <c r="P314" s="42">
        <v>9473802</v>
      </c>
      <c r="Q314" s="42">
        <v>12549542</v>
      </c>
      <c r="R314" s="42">
        <v>28680</v>
      </c>
      <c r="S314" s="42">
        <v>4719</v>
      </c>
      <c r="T314" s="42">
        <v>22056743</v>
      </c>
      <c r="U314" s="42">
        <v>499553</v>
      </c>
      <c r="V314" s="42">
        <v>783820</v>
      </c>
      <c r="W314" s="42">
        <v>421626</v>
      </c>
      <c r="X314" s="42">
        <v>1522428</v>
      </c>
      <c r="Y314" s="42">
        <v>3227427</v>
      </c>
      <c r="Z314" s="42">
        <v>25659622</v>
      </c>
    </row>
    <row r="315" spans="1:26" s="40" customFormat="1" ht="13.5" x14ac:dyDescent="0.25">
      <c r="A315" s="43" t="s">
        <v>327</v>
      </c>
      <c r="B315" s="42">
        <v>899832</v>
      </c>
      <c r="C315" s="42">
        <v>915391</v>
      </c>
      <c r="D315" s="42">
        <v>41670</v>
      </c>
      <c r="E315" s="42">
        <v>44438</v>
      </c>
      <c r="F315" s="42">
        <v>19287</v>
      </c>
      <c r="G315" s="42">
        <v>19485</v>
      </c>
      <c r="H315" s="42">
        <v>472</v>
      </c>
      <c r="I315" s="42">
        <v>469</v>
      </c>
      <c r="J315" s="42">
        <v>1941044</v>
      </c>
      <c r="K315" s="42">
        <v>7910</v>
      </c>
      <c r="L315" s="42">
        <v>298763</v>
      </c>
      <c r="M315" s="42">
        <v>0</v>
      </c>
      <c r="N315" s="42">
        <v>0</v>
      </c>
      <c r="O315" s="42">
        <v>306673</v>
      </c>
      <c r="P315" s="42">
        <v>10756214</v>
      </c>
      <c r="Q315" s="42">
        <v>11318018</v>
      </c>
      <c r="R315" s="42">
        <v>22267</v>
      </c>
      <c r="S315" s="42">
        <v>28008</v>
      </c>
      <c r="T315" s="42">
        <v>22124507</v>
      </c>
      <c r="U315" s="42">
        <v>567580</v>
      </c>
      <c r="V315" s="42">
        <v>941712</v>
      </c>
      <c r="W315" s="42">
        <v>642383</v>
      </c>
      <c r="X315" s="42">
        <v>1297283</v>
      </c>
      <c r="Y315" s="42">
        <v>3448958</v>
      </c>
      <c r="Z315" s="42">
        <v>25880138</v>
      </c>
    </row>
    <row r="316" spans="1:26" s="40" customFormat="1" ht="13.5" x14ac:dyDescent="0.25">
      <c r="A316" s="43" t="s">
        <v>328</v>
      </c>
      <c r="B316" s="42">
        <v>877467</v>
      </c>
      <c r="C316" s="42">
        <v>852414</v>
      </c>
      <c r="D316" s="42">
        <v>37545</v>
      </c>
      <c r="E316" s="42">
        <v>39774</v>
      </c>
      <c r="F316" s="42">
        <v>18544</v>
      </c>
      <c r="G316" s="42">
        <v>18732</v>
      </c>
      <c r="H316" s="42">
        <v>473</v>
      </c>
      <c r="I316" s="42">
        <v>531</v>
      </c>
      <c r="J316" s="42">
        <v>1845480</v>
      </c>
      <c r="K316" s="42">
        <v>166497</v>
      </c>
      <c r="L316" s="42">
        <v>230713</v>
      </c>
      <c r="M316" s="42">
        <v>0</v>
      </c>
      <c r="N316" s="42">
        <v>0</v>
      </c>
      <c r="O316" s="42">
        <v>397210</v>
      </c>
      <c r="P316" s="42">
        <v>8698675</v>
      </c>
      <c r="Q316" s="42">
        <v>9228470</v>
      </c>
      <c r="R316" s="42">
        <v>814488</v>
      </c>
      <c r="S316" s="42">
        <v>814222</v>
      </c>
      <c r="T316" s="42">
        <v>19555855</v>
      </c>
      <c r="U316" s="42">
        <v>526608</v>
      </c>
      <c r="V316" s="42">
        <v>915762</v>
      </c>
      <c r="W316" s="42">
        <v>344955</v>
      </c>
      <c r="X316" s="42">
        <v>950780</v>
      </c>
      <c r="Y316" s="42">
        <v>2738105</v>
      </c>
      <c r="Z316" s="42">
        <v>22691170</v>
      </c>
    </row>
    <row r="317" spans="1:26" s="40" customFormat="1" ht="13.5" x14ac:dyDescent="0.25">
      <c r="A317" s="43" t="s">
        <v>329</v>
      </c>
      <c r="B317" s="42">
        <v>945683</v>
      </c>
      <c r="C317" s="42">
        <v>904102</v>
      </c>
      <c r="D317" s="42">
        <v>46874</v>
      </c>
      <c r="E317" s="42">
        <v>42269</v>
      </c>
      <c r="F317" s="42">
        <v>20843</v>
      </c>
      <c r="G317" s="42">
        <v>21006</v>
      </c>
      <c r="H317" s="42">
        <v>553</v>
      </c>
      <c r="I317" s="42">
        <v>483</v>
      </c>
      <c r="J317" s="42">
        <v>1981813</v>
      </c>
      <c r="K317" s="42">
        <v>109313</v>
      </c>
      <c r="L317" s="42">
        <v>210356</v>
      </c>
      <c r="M317" s="42">
        <v>0</v>
      </c>
      <c r="N317" s="42">
        <v>0</v>
      </c>
      <c r="O317" s="42">
        <v>319669</v>
      </c>
      <c r="P317" s="42">
        <v>10521717</v>
      </c>
      <c r="Q317" s="42">
        <v>10638596</v>
      </c>
      <c r="R317" s="42">
        <v>28037</v>
      </c>
      <c r="S317" s="42">
        <v>47428</v>
      </c>
      <c r="T317" s="42">
        <v>21235778</v>
      </c>
      <c r="U317" s="42">
        <v>490050</v>
      </c>
      <c r="V317" s="42">
        <v>837113</v>
      </c>
      <c r="W317" s="42">
        <v>347020</v>
      </c>
      <c r="X317" s="42">
        <v>753856</v>
      </c>
      <c r="Y317" s="42">
        <v>2428039</v>
      </c>
      <c r="Z317" s="42">
        <v>23983486</v>
      </c>
    </row>
    <row r="318" spans="1:26" s="40" customFormat="1" ht="13.5" x14ac:dyDescent="0.25">
      <c r="A318" s="43" t="s">
        <v>330</v>
      </c>
      <c r="B318" s="42">
        <v>942011</v>
      </c>
      <c r="C318" s="42">
        <v>912997</v>
      </c>
      <c r="D318" s="42">
        <v>57102</v>
      </c>
      <c r="E318" s="42">
        <v>53257</v>
      </c>
      <c r="F318" s="42">
        <v>21020</v>
      </c>
      <c r="G318" s="42">
        <v>21990</v>
      </c>
      <c r="H318" s="42">
        <v>517</v>
      </c>
      <c r="I318" s="42">
        <v>479</v>
      </c>
      <c r="J318" s="42">
        <v>2009373</v>
      </c>
      <c r="K318" s="42">
        <v>124341</v>
      </c>
      <c r="L318" s="42">
        <v>174894</v>
      </c>
      <c r="M318" s="42">
        <v>0</v>
      </c>
      <c r="N318" s="42">
        <v>0</v>
      </c>
      <c r="O318" s="42">
        <v>299235</v>
      </c>
      <c r="P318" s="42">
        <v>9545898</v>
      </c>
      <c r="Q318" s="42">
        <v>9267862</v>
      </c>
      <c r="R318" s="42">
        <v>8791</v>
      </c>
      <c r="S318" s="42">
        <v>33794</v>
      </c>
      <c r="T318" s="42">
        <v>18856345</v>
      </c>
      <c r="U318" s="42">
        <v>676482</v>
      </c>
      <c r="V318" s="42">
        <v>952797</v>
      </c>
      <c r="W318" s="42">
        <v>320802</v>
      </c>
      <c r="X318" s="42">
        <v>663711</v>
      </c>
      <c r="Y318" s="42">
        <v>2613792</v>
      </c>
      <c r="Z318" s="42">
        <v>21769372</v>
      </c>
    </row>
    <row r="319" spans="1:26" s="40" customFormat="1" ht="13.5" x14ac:dyDescent="0.25">
      <c r="A319" s="43" t="s">
        <v>331</v>
      </c>
      <c r="B319" s="42">
        <v>932439</v>
      </c>
      <c r="C319" s="42">
        <v>946017</v>
      </c>
      <c r="D319" s="42">
        <v>55488</v>
      </c>
      <c r="E319" s="42">
        <v>61130</v>
      </c>
      <c r="F319" s="42">
        <v>22260</v>
      </c>
      <c r="G319" s="42">
        <v>22434</v>
      </c>
      <c r="H319" s="42">
        <v>581</v>
      </c>
      <c r="I319" s="42">
        <v>632</v>
      </c>
      <c r="J319" s="42">
        <v>2040981</v>
      </c>
      <c r="K319" s="42">
        <v>77809</v>
      </c>
      <c r="L319" s="42">
        <v>82122</v>
      </c>
      <c r="M319" s="42">
        <v>0</v>
      </c>
      <c r="N319" s="42">
        <v>0</v>
      </c>
      <c r="O319" s="42">
        <v>159931</v>
      </c>
      <c r="P319" s="42">
        <v>9155088</v>
      </c>
      <c r="Q319" s="42">
        <v>7657545</v>
      </c>
      <c r="R319" s="42">
        <v>11275</v>
      </c>
      <c r="S319" s="42">
        <v>22459</v>
      </c>
      <c r="T319" s="42">
        <v>16846367</v>
      </c>
      <c r="U319" s="42">
        <v>594996</v>
      </c>
      <c r="V319" s="42">
        <v>743784</v>
      </c>
      <c r="W319" s="42">
        <v>271725</v>
      </c>
      <c r="X319" s="42">
        <v>1237422</v>
      </c>
      <c r="Y319" s="42">
        <v>2847927</v>
      </c>
      <c r="Z319" s="42">
        <v>19854225</v>
      </c>
    </row>
    <row r="320" spans="1:26" s="40" customFormat="1" ht="13.5" x14ac:dyDescent="0.25">
      <c r="A320" s="43" t="s">
        <v>332</v>
      </c>
      <c r="B320" s="42">
        <v>808730</v>
      </c>
      <c r="C320" s="42">
        <v>838389</v>
      </c>
      <c r="D320" s="42">
        <v>40297</v>
      </c>
      <c r="E320" s="42">
        <v>47760</v>
      </c>
      <c r="F320" s="42">
        <v>20078</v>
      </c>
      <c r="G320" s="42">
        <v>20287</v>
      </c>
      <c r="H320" s="42">
        <v>641</v>
      </c>
      <c r="I320" s="42">
        <v>701</v>
      </c>
      <c r="J320" s="42">
        <v>1776883</v>
      </c>
      <c r="K320" s="42">
        <v>55389</v>
      </c>
      <c r="L320" s="42">
        <v>38389</v>
      </c>
      <c r="M320" s="42">
        <v>0</v>
      </c>
      <c r="N320" s="42">
        <v>0</v>
      </c>
      <c r="O320" s="42">
        <v>93778</v>
      </c>
      <c r="P320" s="42">
        <v>10023759</v>
      </c>
      <c r="Q320" s="42">
        <v>10421685</v>
      </c>
      <c r="R320" s="42">
        <v>17882</v>
      </c>
      <c r="S320" s="42">
        <v>33106</v>
      </c>
      <c r="T320" s="42">
        <v>20496432</v>
      </c>
      <c r="U320" s="42">
        <v>549794</v>
      </c>
      <c r="V320" s="42">
        <v>836477</v>
      </c>
      <c r="W320" s="42">
        <v>399892</v>
      </c>
      <c r="X320" s="42">
        <v>882302</v>
      </c>
      <c r="Y320" s="42">
        <v>2668465</v>
      </c>
      <c r="Z320" s="42">
        <v>23258675</v>
      </c>
    </row>
    <row r="321" spans="1:26" s="40" customFormat="1" ht="13.5" x14ac:dyDescent="0.25">
      <c r="A321" s="43" t="s">
        <v>333</v>
      </c>
      <c r="B321" s="42">
        <v>827324</v>
      </c>
      <c r="C321" s="42">
        <v>839952</v>
      </c>
      <c r="D321" s="42">
        <v>33196</v>
      </c>
      <c r="E321" s="42">
        <v>36518</v>
      </c>
      <c r="F321" s="42">
        <v>18590</v>
      </c>
      <c r="G321" s="42">
        <v>18684</v>
      </c>
      <c r="H321" s="42">
        <v>518</v>
      </c>
      <c r="I321" s="42">
        <v>487</v>
      </c>
      <c r="J321" s="42">
        <v>1775269</v>
      </c>
      <c r="K321" s="42">
        <v>58488</v>
      </c>
      <c r="L321" s="42">
        <v>62554</v>
      </c>
      <c r="M321" s="42">
        <v>0</v>
      </c>
      <c r="N321" s="42">
        <v>0</v>
      </c>
      <c r="O321" s="42">
        <v>121042</v>
      </c>
      <c r="P321" s="42">
        <v>8756390</v>
      </c>
      <c r="Q321" s="42">
        <v>8971978</v>
      </c>
      <c r="R321" s="42">
        <v>5162</v>
      </c>
      <c r="S321" s="42">
        <v>141392</v>
      </c>
      <c r="T321" s="42">
        <v>17874922</v>
      </c>
      <c r="U321" s="42">
        <v>611412</v>
      </c>
      <c r="V321" s="42">
        <v>931397</v>
      </c>
      <c r="W321" s="42">
        <v>393198</v>
      </c>
      <c r="X321" s="42">
        <v>1067013</v>
      </c>
      <c r="Y321" s="42">
        <v>3003020</v>
      </c>
      <c r="Z321" s="42">
        <v>20998984</v>
      </c>
    </row>
    <row r="322" spans="1:26" s="40" customFormat="1" ht="13.5" x14ac:dyDescent="0.25">
      <c r="A322" s="43" t="s">
        <v>334</v>
      </c>
      <c r="B322" s="42">
        <v>952426</v>
      </c>
      <c r="C322" s="42">
        <v>964103</v>
      </c>
      <c r="D322" s="42">
        <v>41424</v>
      </c>
      <c r="E322" s="42">
        <v>42401</v>
      </c>
      <c r="F322" s="42">
        <v>19254</v>
      </c>
      <c r="G322" s="42">
        <v>19671</v>
      </c>
      <c r="H322" s="42">
        <v>595</v>
      </c>
      <c r="I322" s="42">
        <v>509</v>
      </c>
      <c r="J322" s="42">
        <v>2040383</v>
      </c>
      <c r="K322" s="42">
        <v>45235</v>
      </c>
      <c r="L322" s="42">
        <v>108896</v>
      </c>
      <c r="M322" s="42">
        <v>0</v>
      </c>
      <c r="N322" s="42">
        <v>0</v>
      </c>
      <c r="O322" s="42">
        <v>154131</v>
      </c>
      <c r="P322" s="42">
        <v>8818785</v>
      </c>
      <c r="Q322" s="42">
        <v>8251944</v>
      </c>
      <c r="R322" s="42">
        <v>1556262</v>
      </c>
      <c r="S322" s="42">
        <v>1406651</v>
      </c>
      <c r="T322" s="42">
        <v>20033642</v>
      </c>
      <c r="U322" s="42">
        <v>569613</v>
      </c>
      <c r="V322" s="42">
        <v>936250</v>
      </c>
      <c r="W322" s="42">
        <v>325337</v>
      </c>
      <c r="X322" s="42">
        <v>1706862</v>
      </c>
      <c r="Y322" s="42">
        <v>3538062</v>
      </c>
      <c r="Z322" s="42">
        <v>23725835</v>
      </c>
    </row>
    <row r="323" spans="1:26" s="40" customFormat="1" ht="13.5" x14ac:dyDescent="0.25">
      <c r="A323" s="43" t="s">
        <v>336</v>
      </c>
      <c r="B323" s="42">
        <v>899470</v>
      </c>
      <c r="C323" s="42">
        <v>896597</v>
      </c>
      <c r="D323" s="42">
        <v>41516</v>
      </c>
      <c r="E323" s="42">
        <v>39744</v>
      </c>
      <c r="F323" s="42">
        <v>16315</v>
      </c>
      <c r="G323" s="42">
        <v>16698</v>
      </c>
      <c r="H323" s="42">
        <v>591</v>
      </c>
      <c r="I323" s="42">
        <v>563</v>
      </c>
      <c r="J323" s="42">
        <v>1911494</v>
      </c>
      <c r="K323" s="42">
        <v>52939</v>
      </c>
      <c r="L323" s="42">
        <v>113566</v>
      </c>
      <c r="M323" s="42">
        <v>0</v>
      </c>
      <c r="N323" s="42">
        <v>0</v>
      </c>
      <c r="O323" s="42">
        <v>166505</v>
      </c>
      <c r="P323" s="42">
        <v>9968120</v>
      </c>
      <c r="Q323" s="42">
        <v>10649419</v>
      </c>
      <c r="R323" s="42">
        <v>7713</v>
      </c>
      <c r="S323" s="42">
        <v>84761</v>
      </c>
      <c r="T323" s="42">
        <v>20710013</v>
      </c>
      <c r="U323" s="42">
        <v>622992</v>
      </c>
      <c r="V323" s="42">
        <v>891027</v>
      </c>
      <c r="W323" s="42">
        <v>235610</v>
      </c>
      <c r="X323" s="42">
        <v>1786136</v>
      </c>
      <c r="Y323" s="42">
        <v>3535765</v>
      </c>
      <c r="Z323" s="42">
        <v>24412283</v>
      </c>
    </row>
    <row r="324" spans="1:26" s="40" customFormat="1" ht="13.5" x14ac:dyDescent="0.25">
      <c r="A324" s="43" t="s">
        <v>342</v>
      </c>
      <c r="B324" s="42">
        <v>855052</v>
      </c>
      <c r="C324" s="42">
        <v>822893</v>
      </c>
      <c r="D324" s="42">
        <v>47883</v>
      </c>
      <c r="E324" s="42">
        <v>41308</v>
      </c>
      <c r="F324" s="42">
        <v>17060</v>
      </c>
      <c r="G324" s="42">
        <v>17262</v>
      </c>
      <c r="H324" s="42">
        <v>533</v>
      </c>
      <c r="I324" s="42">
        <v>602</v>
      </c>
      <c r="J324" s="42">
        <v>1802593</v>
      </c>
      <c r="K324" s="42">
        <v>43515</v>
      </c>
      <c r="L324" s="42">
        <v>95739</v>
      </c>
      <c r="M324" s="42">
        <v>0</v>
      </c>
      <c r="N324" s="42">
        <v>0</v>
      </c>
      <c r="O324" s="42">
        <v>139254</v>
      </c>
      <c r="P324" s="42">
        <v>11097790</v>
      </c>
      <c r="Q324" s="42">
        <v>12215773</v>
      </c>
      <c r="R324" s="42">
        <v>6495</v>
      </c>
      <c r="S324" s="42">
        <v>53636</v>
      </c>
      <c r="T324" s="42">
        <v>23373694</v>
      </c>
      <c r="U324" s="42">
        <v>568803</v>
      </c>
      <c r="V324" s="42">
        <v>948748</v>
      </c>
      <c r="W324" s="42">
        <v>379702</v>
      </c>
      <c r="X324" s="42">
        <v>1667776</v>
      </c>
      <c r="Y324" s="42">
        <v>3565029</v>
      </c>
      <c r="Z324" s="42">
        <v>27077977</v>
      </c>
    </row>
    <row r="325" spans="1:26" s="40" customFormat="1" ht="13.5" x14ac:dyDescent="0.25">
      <c r="A325" s="43" t="s">
        <v>344</v>
      </c>
      <c r="B325" s="42">
        <v>677447</v>
      </c>
      <c r="C325" s="42">
        <v>706375</v>
      </c>
      <c r="D325" s="42">
        <v>30751</v>
      </c>
      <c r="E325" s="42">
        <v>34176</v>
      </c>
      <c r="F325" s="42">
        <v>16924</v>
      </c>
      <c r="G325" s="42">
        <v>16774</v>
      </c>
      <c r="H325" s="42">
        <v>472</v>
      </c>
      <c r="I325" s="42">
        <v>453</v>
      </c>
      <c r="J325" s="42">
        <v>1483372</v>
      </c>
      <c r="K325" s="42">
        <v>71735</v>
      </c>
      <c r="L325" s="42">
        <v>110767</v>
      </c>
      <c r="M325" s="42">
        <v>0</v>
      </c>
      <c r="N325" s="42">
        <v>0</v>
      </c>
      <c r="O325" s="42">
        <v>182502</v>
      </c>
      <c r="P325" s="42">
        <v>9914166</v>
      </c>
      <c r="Q325" s="42">
        <v>10328687</v>
      </c>
      <c r="R325" s="42">
        <v>14749</v>
      </c>
      <c r="S325" s="42">
        <v>60887</v>
      </c>
      <c r="T325" s="42">
        <v>20318489</v>
      </c>
      <c r="U325" s="42">
        <v>466218</v>
      </c>
      <c r="V325" s="42">
        <v>743208</v>
      </c>
      <c r="W325" s="42">
        <v>321366</v>
      </c>
      <c r="X325" s="42">
        <v>1125623</v>
      </c>
      <c r="Y325" s="42">
        <v>2656415</v>
      </c>
      <c r="Z325" s="42">
        <v>23157406</v>
      </c>
    </row>
    <row r="326" spans="1:26" s="40" customFormat="1" ht="13.5" x14ac:dyDescent="0.25">
      <c r="A326" s="43" t="s">
        <v>345</v>
      </c>
      <c r="B326" s="42">
        <v>683865</v>
      </c>
      <c r="C326" s="42">
        <v>687078</v>
      </c>
      <c r="D326" s="42">
        <v>30541</v>
      </c>
      <c r="E326" s="42">
        <v>31768</v>
      </c>
      <c r="F326" s="42">
        <v>15325</v>
      </c>
      <c r="G326" s="42">
        <v>15488</v>
      </c>
      <c r="H326" s="42">
        <v>441</v>
      </c>
      <c r="I326" s="42">
        <v>473</v>
      </c>
      <c r="J326" s="42">
        <v>1464979</v>
      </c>
      <c r="K326" s="42">
        <v>45831</v>
      </c>
      <c r="L326" s="42">
        <v>97907</v>
      </c>
      <c r="M326" s="42">
        <v>0</v>
      </c>
      <c r="N326" s="42">
        <v>0</v>
      </c>
      <c r="O326" s="42">
        <v>143738</v>
      </c>
      <c r="P326" s="42">
        <v>9695648</v>
      </c>
      <c r="Q326" s="42">
        <v>10986494</v>
      </c>
      <c r="R326" s="42">
        <v>6036</v>
      </c>
      <c r="S326" s="42">
        <v>109725</v>
      </c>
      <c r="T326" s="42">
        <v>20797903</v>
      </c>
      <c r="U326" s="42">
        <v>432522</v>
      </c>
      <c r="V326" s="42">
        <v>780646</v>
      </c>
      <c r="W326" s="42">
        <v>404737</v>
      </c>
      <c r="X326" s="42">
        <v>1637543</v>
      </c>
      <c r="Y326" s="42">
        <v>3255448</v>
      </c>
      <c r="Z326" s="42">
        <v>24197089</v>
      </c>
    </row>
    <row r="327" spans="1:26" s="40" customFormat="1" ht="13.5" x14ac:dyDescent="0.25">
      <c r="A327" s="43" t="s">
        <v>346</v>
      </c>
      <c r="B327" s="42">
        <v>885216</v>
      </c>
      <c r="C327" s="42">
        <v>897563</v>
      </c>
      <c r="D327" s="42">
        <v>43871</v>
      </c>
      <c r="E327" s="42">
        <v>50257</v>
      </c>
      <c r="F327" s="42">
        <v>18868</v>
      </c>
      <c r="G327" s="42">
        <v>19252</v>
      </c>
      <c r="H327" s="42">
        <v>490</v>
      </c>
      <c r="I327" s="42">
        <v>470</v>
      </c>
      <c r="J327" s="42">
        <v>1915987</v>
      </c>
      <c r="K327" s="42">
        <v>28897</v>
      </c>
      <c r="L327" s="42">
        <v>18363</v>
      </c>
      <c r="M327" s="42">
        <v>0</v>
      </c>
      <c r="N327" s="42">
        <v>0</v>
      </c>
      <c r="O327" s="42">
        <v>47260</v>
      </c>
      <c r="P327" s="42">
        <v>10709259</v>
      </c>
      <c r="Q327" s="42">
        <v>10747232</v>
      </c>
      <c r="R327" s="42">
        <v>7532</v>
      </c>
      <c r="S327" s="42">
        <v>83774</v>
      </c>
      <c r="T327" s="42">
        <v>21547797</v>
      </c>
      <c r="U327" s="42">
        <v>556370</v>
      </c>
      <c r="V327" s="42">
        <v>710461</v>
      </c>
      <c r="W327" s="42">
        <v>418191</v>
      </c>
      <c r="X327" s="42">
        <v>1806777</v>
      </c>
      <c r="Y327" s="42">
        <v>3491799</v>
      </c>
      <c r="Z327" s="42">
        <v>25086856</v>
      </c>
    </row>
    <row r="328" spans="1:26" s="40" customFormat="1" ht="13.5" x14ac:dyDescent="0.25">
      <c r="A328" s="43" t="s">
        <v>347</v>
      </c>
      <c r="B328" s="42">
        <v>891343</v>
      </c>
      <c r="C328" s="42">
        <v>865532</v>
      </c>
      <c r="D328" s="42">
        <v>40289</v>
      </c>
      <c r="E328" s="42">
        <v>42658</v>
      </c>
      <c r="F328" s="42">
        <v>17343</v>
      </c>
      <c r="G328" s="42">
        <v>17947</v>
      </c>
      <c r="H328" s="42">
        <v>411</v>
      </c>
      <c r="I328" s="42">
        <v>457</v>
      </c>
      <c r="J328" s="42">
        <v>1875980</v>
      </c>
      <c r="K328" s="42">
        <v>4307</v>
      </c>
      <c r="L328" s="42">
        <v>26154</v>
      </c>
      <c r="M328" s="42">
        <v>0</v>
      </c>
      <c r="N328" s="42">
        <v>0</v>
      </c>
      <c r="O328" s="42">
        <v>30461</v>
      </c>
      <c r="P328" s="42">
        <v>9983895</v>
      </c>
      <c r="Q328" s="42">
        <v>11226359</v>
      </c>
      <c r="R328" s="42">
        <v>777345</v>
      </c>
      <c r="S328" s="42">
        <v>877535</v>
      </c>
      <c r="T328" s="42">
        <v>22865134</v>
      </c>
      <c r="U328" s="42">
        <v>551618</v>
      </c>
      <c r="V328" s="42">
        <v>844070</v>
      </c>
      <c r="W328" s="42">
        <v>404745</v>
      </c>
      <c r="X328" s="42">
        <v>1739594</v>
      </c>
      <c r="Y328" s="42">
        <v>3540027</v>
      </c>
      <c r="Z328" s="42">
        <v>26435622</v>
      </c>
    </row>
    <row r="329" spans="1:26" s="40" customFormat="1" ht="13.5" x14ac:dyDescent="0.25">
      <c r="A329" s="43" t="s">
        <v>348</v>
      </c>
      <c r="B329" s="42">
        <v>985445</v>
      </c>
      <c r="C329" s="42">
        <v>946839</v>
      </c>
      <c r="D329" s="42">
        <v>51303</v>
      </c>
      <c r="E329" s="42">
        <v>45128</v>
      </c>
      <c r="F329" s="42">
        <v>18889</v>
      </c>
      <c r="G329" s="42">
        <v>19752</v>
      </c>
      <c r="H329" s="42">
        <v>534</v>
      </c>
      <c r="I329" s="42">
        <v>514</v>
      </c>
      <c r="J329" s="42">
        <v>2068404</v>
      </c>
      <c r="K329" s="42">
        <v>592</v>
      </c>
      <c r="L329" s="42">
        <v>50602</v>
      </c>
      <c r="M329" s="42">
        <v>0</v>
      </c>
      <c r="N329" s="42">
        <v>0</v>
      </c>
      <c r="O329" s="42">
        <v>51194</v>
      </c>
      <c r="P329" s="42">
        <v>10864442</v>
      </c>
      <c r="Q329" s="42">
        <v>12057566</v>
      </c>
      <c r="R329" s="42">
        <v>6244</v>
      </c>
      <c r="S329" s="42">
        <v>110441</v>
      </c>
      <c r="T329" s="42">
        <v>23038693</v>
      </c>
      <c r="U329" s="42">
        <v>559489</v>
      </c>
      <c r="V329" s="42">
        <v>906944</v>
      </c>
      <c r="W329" s="42">
        <v>419751</v>
      </c>
      <c r="X329" s="42">
        <v>1458335</v>
      </c>
      <c r="Y329" s="42">
        <v>3344519</v>
      </c>
      <c r="Z329" s="42">
        <v>26434406</v>
      </c>
    </row>
    <row r="330" spans="1:26" s="40" customFormat="1" ht="13.5" x14ac:dyDescent="0.25">
      <c r="A330" s="43" t="s">
        <v>349</v>
      </c>
      <c r="B330" s="42">
        <v>937835</v>
      </c>
      <c r="C330" s="42">
        <v>909554</v>
      </c>
      <c r="D330" s="42">
        <v>65110</v>
      </c>
      <c r="E330" s="42">
        <v>60067</v>
      </c>
      <c r="F330" s="42">
        <v>19407</v>
      </c>
      <c r="G330" s="42">
        <v>20107</v>
      </c>
      <c r="H330" s="42">
        <v>434</v>
      </c>
      <c r="I330" s="42">
        <v>445</v>
      </c>
      <c r="J330" s="42">
        <v>2012959</v>
      </c>
      <c r="K330" s="42">
        <v>0</v>
      </c>
      <c r="L330" s="42">
        <v>5151</v>
      </c>
      <c r="M330" s="42">
        <v>0</v>
      </c>
      <c r="N330" s="42">
        <v>0</v>
      </c>
      <c r="O330" s="42">
        <v>5151</v>
      </c>
      <c r="P330" s="42">
        <v>10471049</v>
      </c>
      <c r="Q330" s="42">
        <v>11401397</v>
      </c>
      <c r="R330" s="42">
        <v>3312</v>
      </c>
      <c r="S330" s="42">
        <v>91799</v>
      </c>
      <c r="T330" s="42">
        <v>21967557</v>
      </c>
      <c r="U330" s="42">
        <v>496005</v>
      </c>
      <c r="V330" s="42">
        <v>841958</v>
      </c>
      <c r="W330" s="42">
        <v>545213</v>
      </c>
      <c r="X330" s="42">
        <v>1497367</v>
      </c>
      <c r="Y330" s="42">
        <v>3380543</v>
      </c>
      <c r="Z330" s="42">
        <v>25353251</v>
      </c>
    </row>
    <row r="331" spans="1:26" s="40" customFormat="1" ht="13.5" x14ac:dyDescent="0.25">
      <c r="A331" s="43" t="s">
        <v>350</v>
      </c>
      <c r="B331" s="42">
        <v>929325</v>
      </c>
      <c r="C331" s="42">
        <v>935954</v>
      </c>
      <c r="D331" s="42">
        <v>64266</v>
      </c>
      <c r="E331" s="42">
        <v>68721</v>
      </c>
      <c r="F331" s="42">
        <v>20252</v>
      </c>
      <c r="G331" s="42">
        <v>19981</v>
      </c>
      <c r="H331" s="42">
        <v>511</v>
      </c>
      <c r="I331" s="42">
        <v>521</v>
      </c>
      <c r="J331" s="42">
        <v>2039531</v>
      </c>
      <c r="K331" s="42">
        <v>54</v>
      </c>
      <c r="L331" s="42">
        <v>37383</v>
      </c>
      <c r="M331" s="42">
        <v>0</v>
      </c>
      <c r="N331" s="42">
        <v>0</v>
      </c>
      <c r="O331" s="42">
        <v>37437</v>
      </c>
      <c r="P331" s="42">
        <v>10353838</v>
      </c>
      <c r="Q331" s="42">
        <v>11788241</v>
      </c>
      <c r="R331" s="42">
        <v>3778</v>
      </c>
      <c r="S331" s="42">
        <v>116817</v>
      </c>
      <c r="T331" s="42">
        <v>22262674</v>
      </c>
      <c r="U331" s="42">
        <v>609025</v>
      </c>
      <c r="V331" s="42">
        <v>831881</v>
      </c>
      <c r="W331" s="42">
        <v>394735</v>
      </c>
      <c r="X331" s="42">
        <v>1778711</v>
      </c>
      <c r="Y331" s="42">
        <v>3614352</v>
      </c>
      <c r="Z331" s="42">
        <v>25914463</v>
      </c>
    </row>
    <row r="332" spans="1:26" s="40" customFormat="1" ht="13.5" x14ac:dyDescent="0.25">
      <c r="A332" s="43" t="s">
        <v>351</v>
      </c>
      <c r="B332" s="42">
        <v>783286</v>
      </c>
      <c r="C332" s="42">
        <v>817830</v>
      </c>
      <c r="D332" s="42">
        <v>39680</v>
      </c>
      <c r="E332" s="42">
        <v>46007</v>
      </c>
      <c r="F332" s="42">
        <v>18899</v>
      </c>
      <c r="G332" s="42">
        <v>18971</v>
      </c>
      <c r="H332" s="42">
        <v>445</v>
      </c>
      <c r="I332" s="42">
        <v>427</v>
      </c>
      <c r="J332" s="42">
        <v>1725545</v>
      </c>
      <c r="K332" s="42">
        <v>0</v>
      </c>
      <c r="L332" s="42">
        <v>5889</v>
      </c>
      <c r="M332" s="42">
        <v>0</v>
      </c>
      <c r="N332" s="42">
        <v>0</v>
      </c>
      <c r="O332" s="42">
        <v>5889</v>
      </c>
      <c r="P332" s="42">
        <v>10900067</v>
      </c>
      <c r="Q332" s="42">
        <v>11765556</v>
      </c>
      <c r="R332" s="42">
        <v>13388</v>
      </c>
      <c r="S332" s="42">
        <v>110153</v>
      </c>
      <c r="T332" s="42">
        <v>22789164</v>
      </c>
      <c r="U332" s="42">
        <v>484952</v>
      </c>
      <c r="V332" s="42">
        <v>855161</v>
      </c>
      <c r="W332" s="42">
        <v>443609</v>
      </c>
      <c r="X332" s="42">
        <v>1770542</v>
      </c>
      <c r="Y332" s="42">
        <v>3554264</v>
      </c>
      <c r="Z332" s="42">
        <v>26349317</v>
      </c>
    </row>
    <row r="333" spans="1:26" s="40" customFormat="1" ht="13.5" x14ac:dyDescent="0.25">
      <c r="A333" s="43" t="s">
        <v>352</v>
      </c>
      <c r="B333" s="42">
        <v>772584</v>
      </c>
      <c r="C333" s="42">
        <v>784933</v>
      </c>
      <c r="D333" s="42">
        <v>35447</v>
      </c>
      <c r="E333" s="42">
        <v>37606</v>
      </c>
      <c r="F333" s="42">
        <v>16936</v>
      </c>
      <c r="G333" s="42">
        <v>16680</v>
      </c>
      <c r="H333" s="42">
        <v>377</v>
      </c>
      <c r="I333" s="42">
        <v>409</v>
      </c>
      <c r="J333" s="42">
        <v>1664972</v>
      </c>
      <c r="K333" s="42">
        <v>0</v>
      </c>
      <c r="L333" s="42">
        <v>6138</v>
      </c>
      <c r="M333" s="42">
        <v>0</v>
      </c>
      <c r="N333" s="42">
        <v>0</v>
      </c>
      <c r="O333" s="42">
        <v>6138</v>
      </c>
      <c r="P333" s="42">
        <v>10168483</v>
      </c>
      <c r="Q333" s="42">
        <v>9811503</v>
      </c>
      <c r="R333" s="42">
        <v>10445</v>
      </c>
      <c r="S333" s="42">
        <v>105491</v>
      </c>
      <c r="T333" s="42">
        <v>20095922</v>
      </c>
      <c r="U333" s="42">
        <v>443885</v>
      </c>
      <c r="V333" s="42">
        <v>923786</v>
      </c>
      <c r="W333" s="42">
        <v>556027</v>
      </c>
      <c r="X333" s="42">
        <v>1790425</v>
      </c>
      <c r="Y333" s="42">
        <v>3714123</v>
      </c>
      <c r="Z333" s="42">
        <v>23816183</v>
      </c>
    </row>
    <row r="334" spans="1:26" s="40" customFormat="1" ht="13.5" x14ac:dyDescent="0.25">
      <c r="A334" s="43" t="s">
        <v>353</v>
      </c>
      <c r="B334" s="42">
        <v>886665</v>
      </c>
      <c r="C334" s="42">
        <v>901720</v>
      </c>
      <c r="D334" s="42">
        <v>43010</v>
      </c>
      <c r="E334" s="42">
        <v>44710</v>
      </c>
      <c r="F334" s="42">
        <v>18789</v>
      </c>
      <c r="G334" s="42">
        <v>19277</v>
      </c>
      <c r="H334" s="42">
        <v>487</v>
      </c>
      <c r="I334" s="42">
        <v>488</v>
      </c>
      <c r="J334" s="42">
        <v>1915146</v>
      </c>
      <c r="K334" s="42">
        <v>58213</v>
      </c>
      <c r="L334" s="42">
        <v>181</v>
      </c>
      <c r="M334" s="42">
        <v>0</v>
      </c>
      <c r="N334" s="42">
        <v>0</v>
      </c>
      <c r="O334" s="42">
        <v>58394</v>
      </c>
      <c r="P334" s="42">
        <v>10253706</v>
      </c>
      <c r="Q334" s="42">
        <v>10637185</v>
      </c>
      <c r="R334" s="42">
        <v>1371203</v>
      </c>
      <c r="S334" s="42">
        <v>1210596</v>
      </c>
      <c r="T334" s="42">
        <v>23472690</v>
      </c>
      <c r="U334" s="42">
        <v>575007</v>
      </c>
      <c r="V334" s="42">
        <v>921472</v>
      </c>
      <c r="W334" s="42">
        <v>450642</v>
      </c>
      <c r="X334" s="42">
        <v>1740614</v>
      </c>
      <c r="Y334" s="42">
        <v>3687735</v>
      </c>
      <c r="Z334" s="42">
        <v>27218819</v>
      </c>
    </row>
    <row r="335" spans="1:26" s="40" customFormat="1" ht="13.5" x14ac:dyDescent="0.25">
      <c r="A335" s="43" t="s">
        <v>354</v>
      </c>
      <c r="B335" s="42">
        <v>835367</v>
      </c>
      <c r="C335" s="42">
        <v>821146</v>
      </c>
      <c r="D335" s="42">
        <v>40323</v>
      </c>
      <c r="E335" s="42">
        <v>39096</v>
      </c>
      <c r="F335" s="42">
        <v>16386</v>
      </c>
      <c r="G335" s="42">
        <v>16567</v>
      </c>
      <c r="H335" s="42">
        <v>513</v>
      </c>
      <c r="I335" s="42">
        <v>474</v>
      </c>
      <c r="J335" s="42">
        <v>1769872</v>
      </c>
      <c r="K335" s="42">
        <v>0</v>
      </c>
      <c r="L335" s="42">
        <v>0</v>
      </c>
      <c r="M335" s="42">
        <v>0</v>
      </c>
      <c r="N335" s="42">
        <v>1</v>
      </c>
      <c r="O335" s="42">
        <v>1</v>
      </c>
      <c r="P335" s="42">
        <v>9495190</v>
      </c>
      <c r="Q335" s="42">
        <v>9880738</v>
      </c>
      <c r="R335" s="42">
        <v>17928</v>
      </c>
      <c r="S335" s="42">
        <v>108863</v>
      </c>
      <c r="T335" s="42">
        <v>19502719</v>
      </c>
      <c r="U335" s="42">
        <v>505377</v>
      </c>
      <c r="V335" s="42">
        <v>941226</v>
      </c>
      <c r="W335" s="42">
        <v>383317</v>
      </c>
      <c r="X335" s="42">
        <v>1929656</v>
      </c>
      <c r="Y335" s="42">
        <v>3759576</v>
      </c>
      <c r="Z335" s="42">
        <v>23262296</v>
      </c>
    </row>
    <row r="336" spans="1:26" s="56" customFormat="1" ht="13.5" x14ac:dyDescent="0.25">
      <c r="A336" s="37" t="s">
        <v>355</v>
      </c>
      <c r="B336" s="38">
        <v>864609</v>
      </c>
      <c r="C336" s="38">
        <v>840598</v>
      </c>
      <c r="D336" s="38">
        <v>45241</v>
      </c>
      <c r="E336" s="38">
        <v>42035</v>
      </c>
      <c r="F336" s="38">
        <v>16153</v>
      </c>
      <c r="G336" s="38">
        <v>16588</v>
      </c>
      <c r="H336" s="38">
        <v>476</v>
      </c>
      <c r="I336" s="38">
        <v>457</v>
      </c>
      <c r="J336" s="38">
        <v>1826614</v>
      </c>
      <c r="K336" s="38">
        <v>0</v>
      </c>
      <c r="L336" s="38">
        <v>0</v>
      </c>
      <c r="M336" s="38">
        <v>0</v>
      </c>
      <c r="N336" s="38">
        <v>0</v>
      </c>
      <c r="O336" s="38">
        <v>0</v>
      </c>
      <c r="P336" s="38">
        <v>10153474</v>
      </c>
      <c r="Q336" s="38">
        <v>11134889</v>
      </c>
      <c r="R336" s="38">
        <v>8072</v>
      </c>
      <c r="S336" s="38">
        <v>97739</v>
      </c>
      <c r="T336" s="38">
        <v>21394174</v>
      </c>
      <c r="U336" s="39">
        <v>541340</v>
      </c>
      <c r="V336" s="38">
        <v>999863</v>
      </c>
      <c r="W336" s="38">
        <v>284256</v>
      </c>
      <c r="X336" s="38">
        <v>1452797</v>
      </c>
      <c r="Y336" s="38">
        <v>3278256</v>
      </c>
      <c r="Z336" s="38">
        <v>24672430</v>
      </c>
    </row>
    <row r="337" spans="1:27" s="39" customFormat="1" ht="13.15" customHeight="1" x14ac:dyDescent="0.2">
      <c r="A337" s="37" t="s">
        <v>357</v>
      </c>
      <c r="B337" s="38">
        <v>639214</v>
      </c>
      <c r="C337" s="38">
        <v>667058</v>
      </c>
      <c r="D337" s="38">
        <v>24364</v>
      </c>
      <c r="E337" s="57">
        <v>27894</v>
      </c>
      <c r="F337" s="57">
        <v>16250</v>
      </c>
      <c r="G337" s="38">
        <v>16178</v>
      </c>
      <c r="H337" s="38">
        <v>260</v>
      </c>
      <c r="I337" s="57">
        <v>293</v>
      </c>
      <c r="J337" s="38">
        <v>1396839</v>
      </c>
      <c r="K337" s="55">
        <v>0</v>
      </c>
      <c r="L337" s="55">
        <v>414</v>
      </c>
      <c r="M337" s="55">
        <v>0</v>
      </c>
      <c r="N337" s="55">
        <v>0</v>
      </c>
      <c r="O337" s="55">
        <v>414</v>
      </c>
      <c r="P337" s="55">
        <v>8193399</v>
      </c>
      <c r="Q337" s="55">
        <v>9512619</v>
      </c>
      <c r="R337" s="55">
        <v>58830</v>
      </c>
      <c r="S337" s="55">
        <v>78876</v>
      </c>
      <c r="T337" s="55">
        <v>17790777</v>
      </c>
      <c r="U337" s="55">
        <v>441796</v>
      </c>
      <c r="V337" s="55">
        <v>773662</v>
      </c>
      <c r="W337" s="55">
        <v>387377</v>
      </c>
      <c r="X337" s="55">
        <v>952244</v>
      </c>
      <c r="Y337" s="38">
        <v>2555079</v>
      </c>
      <c r="Z337" s="38">
        <v>20346270</v>
      </c>
      <c r="AA337" s="58"/>
    </row>
    <row r="338" spans="1:27" s="39" customFormat="1" ht="13.15" customHeight="1" x14ac:dyDescent="0.2">
      <c r="A338" s="37" t="s">
        <v>358</v>
      </c>
      <c r="B338" s="38">
        <v>644359</v>
      </c>
      <c r="C338" s="38">
        <v>645092</v>
      </c>
      <c r="D338" s="55">
        <v>24161</v>
      </c>
      <c r="E338" s="57">
        <v>24707</v>
      </c>
      <c r="F338" s="57">
        <v>15249</v>
      </c>
      <c r="G338" s="38">
        <v>15504</v>
      </c>
      <c r="H338" s="38">
        <v>242</v>
      </c>
      <c r="I338" s="57">
        <v>266</v>
      </c>
      <c r="J338" s="38">
        <v>1375821</v>
      </c>
      <c r="K338" s="55">
        <v>0</v>
      </c>
      <c r="L338" s="55">
        <v>172</v>
      </c>
      <c r="M338" s="55">
        <v>0</v>
      </c>
      <c r="N338" s="55">
        <v>0</v>
      </c>
      <c r="O338" s="55">
        <v>172</v>
      </c>
      <c r="P338" s="55">
        <v>7826871</v>
      </c>
      <c r="Q338" s="55">
        <v>8902010</v>
      </c>
      <c r="R338" s="55">
        <v>6722</v>
      </c>
      <c r="S338" s="55">
        <v>86970</v>
      </c>
      <c r="T338" s="55">
        <v>16822573</v>
      </c>
      <c r="U338" s="55">
        <v>396569</v>
      </c>
      <c r="V338" s="55">
        <v>552004</v>
      </c>
      <c r="W338" s="55">
        <v>510748</v>
      </c>
      <c r="X338" s="55">
        <v>1509625</v>
      </c>
      <c r="Y338" s="38">
        <v>2968946</v>
      </c>
      <c r="Z338" s="38">
        <v>19791691</v>
      </c>
      <c r="AA338" s="58"/>
    </row>
    <row r="339" spans="1:27" s="39" customFormat="1" ht="13.15" customHeight="1" x14ac:dyDescent="0.2">
      <c r="A339" s="37" t="s">
        <v>359</v>
      </c>
      <c r="B339" s="38">
        <v>860954</v>
      </c>
      <c r="C339" s="38">
        <v>866967</v>
      </c>
      <c r="D339" s="55">
        <v>38882</v>
      </c>
      <c r="E339" s="57">
        <v>42019</v>
      </c>
      <c r="F339" s="57">
        <v>17005</v>
      </c>
      <c r="G339" s="38">
        <v>17499</v>
      </c>
      <c r="H339" s="38">
        <v>332</v>
      </c>
      <c r="I339" s="57">
        <v>399</v>
      </c>
      <c r="J339" s="38">
        <v>1851308</v>
      </c>
      <c r="K339" s="55">
        <v>0</v>
      </c>
      <c r="L339" s="55">
        <v>258</v>
      </c>
      <c r="M339" s="55">
        <v>0</v>
      </c>
      <c r="N339" s="55">
        <v>0</v>
      </c>
      <c r="O339" s="55">
        <v>258</v>
      </c>
      <c r="P339" s="55">
        <v>9129712</v>
      </c>
      <c r="Q339" s="55">
        <v>11643123</v>
      </c>
      <c r="R339" s="55">
        <v>6838</v>
      </c>
      <c r="S339" s="55">
        <v>961865</v>
      </c>
      <c r="T339" s="55">
        <v>21741538</v>
      </c>
      <c r="U339" s="55">
        <v>384661</v>
      </c>
      <c r="V339" s="55">
        <v>552498</v>
      </c>
      <c r="W339" s="55">
        <v>828762</v>
      </c>
      <c r="X339" s="55">
        <v>1743639</v>
      </c>
      <c r="Y339" s="38">
        <v>3509560</v>
      </c>
      <c r="Z339" s="38">
        <v>25251356</v>
      </c>
      <c r="AA339" s="58"/>
    </row>
    <row r="340" spans="1:27" s="39" customFormat="1" ht="13.15" customHeight="1" x14ac:dyDescent="0.2">
      <c r="A340" s="37" t="s">
        <v>360</v>
      </c>
      <c r="B340" s="38">
        <v>831281</v>
      </c>
      <c r="C340" s="38">
        <v>808687</v>
      </c>
      <c r="D340" s="55">
        <v>34519</v>
      </c>
      <c r="E340" s="57">
        <v>37211</v>
      </c>
      <c r="F340" s="57">
        <v>17656</v>
      </c>
      <c r="G340" s="38">
        <v>17920</v>
      </c>
      <c r="H340" s="38">
        <v>417</v>
      </c>
      <c r="I340" s="57">
        <v>412</v>
      </c>
      <c r="J340" s="38">
        <v>1755290</v>
      </c>
      <c r="K340" s="55">
        <v>36950</v>
      </c>
      <c r="L340" s="55">
        <v>11</v>
      </c>
      <c r="M340" s="55">
        <v>0</v>
      </c>
      <c r="N340" s="55">
        <v>0</v>
      </c>
      <c r="O340" s="55">
        <v>36961</v>
      </c>
      <c r="P340" s="55">
        <v>8628384</v>
      </c>
      <c r="Q340" s="55">
        <v>10729564</v>
      </c>
      <c r="R340" s="55">
        <v>945078</v>
      </c>
      <c r="S340" s="55">
        <v>139700</v>
      </c>
      <c r="T340" s="55">
        <v>20442726</v>
      </c>
      <c r="U340" s="55">
        <v>358736</v>
      </c>
      <c r="V340" s="55">
        <v>525595</v>
      </c>
      <c r="W340" s="55">
        <v>1060717</v>
      </c>
      <c r="X340" s="55">
        <v>1461761</v>
      </c>
      <c r="Y340" s="38">
        <v>3406809</v>
      </c>
      <c r="Z340" s="38">
        <v>23886496</v>
      </c>
      <c r="AA340" s="58"/>
    </row>
    <row r="341" spans="1:27" s="43" customFormat="1" ht="11.25" x14ac:dyDescent="0.2">
      <c r="A341" s="43" t="s">
        <v>361</v>
      </c>
      <c r="B341" s="38">
        <v>922504</v>
      </c>
      <c r="C341" s="38">
        <v>874559</v>
      </c>
      <c r="D341" s="59">
        <v>43522</v>
      </c>
      <c r="E341" s="61">
        <v>38395</v>
      </c>
      <c r="F341" s="61">
        <v>19385</v>
      </c>
      <c r="G341" s="38">
        <v>19902</v>
      </c>
      <c r="H341" s="38">
        <v>331</v>
      </c>
      <c r="I341" s="61">
        <v>340</v>
      </c>
      <c r="J341" s="38">
        <v>1935429</v>
      </c>
      <c r="K341" s="59">
        <v>0</v>
      </c>
      <c r="L341" s="59">
        <v>1</v>
      </c>
      <c r="M341" s="59">
        <v>0</v>
      </c>
      <c r="N341" s="59">
        <v>0</v>
      </c>
      <c r="O341" s="59">
        <v>1</v>
      </c>
      <c r="P341" s="59">
        <v>9042605</v>
      </c>
      <c r="Q341" s="59">
        <v>11119989</v>
      </c>
      <c r="R341" s="59">
        <v>3637</v>
      </c>
      <c r="S341" s="59">
        <v>100665</v>
      </c>
      <c r="T341" s="59">
        <v>20266896</v>
      </c>
      <c r="U341" s="59">
        <v>341676</v>
      </c>
      <c r="V341" s="59">
        <v>511176</v>
      </c>
      <c r="W341" s="59">
        <v>818316</v>
      </c>
      <c r="X341" s="59">
        <v>1415196</v>
      </c>
      <c r="Y341" s="38">
        <v>3086364</v>
      </c>
      <c r="Z341" s="38">
        <v>23353261</v>
      </c>
    </row>
    <row r="342" spans="1:27" s="40" customFormat="1" ht="13.5" x14ac:dyDescent="0.25">
      <c r="A342" s="43" t="s">
        <v>362</v>
      </c>
      <c r="B342" s="38">
        <v>938744</v>
      </c>
      <c r="C342" s="38">
        <v>908713</v>
      </c>
      <c r="D342" s="59">
        <v>52816</v>
      </c>
      <c r="E342" s="61">
        <v>51154</v>
      </c>
      <c r="F342" s="61">
        <v>20414</v>
      </c>
      <c r="G342" s="38">
        <v>21187</v>
      </c>
      <c r="H342" s="38">
        <v>410</v>
      </c>
      <c r="I342" s="61">
        <v>413</v>
      </c>
      <c r="J342" s="38">
        <v>2014198</v>
      </c>
      <c r="K342" s="55">
        <v>1217</v>
      </c>
      <c r="L342" s="55">
        <v>0</v>
      </c>
      <c r="M342" s="55">
        <v>0</v>
      </c>
      <c r="N342" s="55">
        <v>0</v>
      </c>
      <c r="O342" s="55">
        <v>1217</v>
      </c>
      <c r="P342" s="55">
        <v>8200388</v>
      </c>
      <c r="Q342" s="55">
        <v>10268720</v>
      </c>
      <c r="R342" s="55">
        <v>8721</v>
      </c>
      <c r="S342" s="55">
        <v>62778</v>
      </c>
      <c r="T342" s="55">
        <v>18540607</v>
      </c>
      <c r="U342" s="59">
        <v>433537</v>
      </c>
      <c r="V342" s="59">
        <v>537603</v>
      </c>
      <c r="W342" s="59">
        <v>845215</v>
      </c>
      <c r="X342" s="59">
        <v>1376332</v>
      </c>
      <c r="Y342" s="38">
        <v>3192687</v>
      </c>
      <c r="Z342" s="38">
        <v>21734511</v>
      </c>
    </row>
    <row r="343" spans="1:27" s="40" customFormat="1" ht="13.5" x14ac:dyDescent="0.25">
      <c r="A343" s="43" t="s">
        <v>364</v>
      </c>
      <c r="B343" s="38">
        <v>934323</v>
      </c>
      <c r="C343" s="38">
        <v>932869</v>
      </c>
      <c r="D343" s="59">
        <v>50830</v>
      </c>
      <c r="E343" s="61">
        <v>55997</v>
      </c>
      <c r="F343" s="61">
        <v>20402</v>
      </c>
      <c r="G343" s="38">
        <v>21031</v>
      </c>
      <c r="H343" s="38">
        <v>506</v>
      </c>
      <c r="I343" s="61">
        <v>439</v>
      </c>
      <c r="J343" s="38">
        <v>2036077</v>
      </c>
      <c r="K343" s="59">
        <v>0</v>
      </c>
      <c r="L343" s="59">
        <v>3</v>
      </c>
      <c r="M343" s="59">
        <v>0</v>
      </c>
      <c r="N343" s="59">
        <v>0</v>
      </c>
      <c r="O343" s="59">
        <v>3</v>
      </c>
      <c r="P343" s="59">
        <v>8560904</v>
      </c>
      <c r="Q343" s="59">
        <v>10919717</v>
      </c>
      <c r="R343" s="59">
        <v>10068</v>
      </c>
      <c r="S343" s="59">
        <v>110236</v>
      </c>
      <c r="T343" s="59">
        <v>19600925</v>
      </c>
      <c r="U343" s="59">
        <v>406946</v>
      </c>
      <c r="V343" s="59">
        <v>551897</v>
      </c>
      <c r="W343" s="59">
        <v>615897</v>
      </c>
      <c r="X343" s="59">
        <v>1542815</v>
      </c>
      <c r="Y343" s="38">
        <v>3117555</v>
      </c>
      <c r="Z343" s="38">
        <v>22718483</v>
      </c>
    </row>
    <row r="344" spans="1:27" s="40" customFormat="1" ht="13.5" x14ac:dyDescent="0.25">
      <c r="A344" s="43" t="s">
        <v>365</v>
      </c>
      <c r="B344" s="38">
        <v>809030</v>
      </c>
      <c r="C344" s="38">
        <v>839546</v>
      </c>
      <c r="D344" s="59">
        <v>33970</v>
      </c>
      <c r="E344" s="61">
        <v>37157</v>
      </c>
      <c r="F344" s="61">
        <v>18549</v>
      </c>
      <c r="G344" s="38">
        <v>19021</v>
      </c>
      <c r="H344" s="38">
        <v>447</v>
      </c>
      <c r="I344" s="61">
        <v>360</v>
      </c>
      <c r="J344" s="38">
        <v>1772810</v>
      </c>
      <c r="K344" s="59">
        <v>119</v>
      </c>
      <c r="L344" s="59">
        <v>119</v>
      </c>
      <c r="M344" s="59">
        <v>0</v>
      </c>
      <c r="N344" s="59">
        <v>0</v>
      </c>
      <c r="O344" s="59">
        <v>238</v>
      </c>
      <c r="P344" s="59">
        <v>8968880</v>
      </c>
      <c r="Q344" s="59">
        <v>11546371</v>
      </c>
      <c r="R344" s="59">
        <v>3741</v>
      </c>
      <c r="S344" s="59">
        <v>94061</v>
      </c>
      <c r="T344" s="59">
        <v>20613053</v>
      </c>
      <c r="U344" s="59">
        <v>386785</v>
      </c>
      <c r="V344" s="59">
        <v>516449</v>
      </c>
      <c r="W344" s="59">
        <v>844747</v>
      </c>
      <c r="X344" s="59">
        <v>1507903</v>
      </c>
      <c r="Y344" s="38">
        <v>3255884</v>
      </c>
      <c r="Z344" s="38">
        <v>23869175</v>
      </c>
    </row>
    <row r="345" spans="1:27" s="40" customFormat="1" ht="13.5" x14ac:dyDescent="0.25">
      <c r="A345" s="43" t="s">
        <v>366</v>
      </c>
      <c r="B345" s="38">
        <v>798591</v>
      </c>
      <c r="C345" s="38">
        <v>817383</v>
      </c>
      <c r="D345" s="59">
        <v>31154</v>
      </c>
      <c r="E345" s="61">
        <v>32204</v>
      </c>
      <c r="F345" s="61">
        <v>16930</v>
      </c>
      <c r="G345" s="38">
        <v>17092</v>
      </c>
      <c r="H345" s="38">
        <v>467</v>
      </c>
      <c r="I345" s="61">
        <v>479</v>
      </c>
      <c r="J345" s="38">
        <v>1729398</v>
      </c>
      <c r="K345" s="59">
        <v>2175</v>
      </c>
      <c r="L345" s="59">
        <v>2177</v>
      </c>
      <c r="M345" s="59">
        <v>0</v>
      </c>
      <c r="N345" s="59">
        <v>0</v>
      </c>
      <c r="O345" s="59">
        <v>4352</v>
      </c>
      <c r="P345" s="59">
        <v>10485284</v>
      </c>
      <c r="Q345" s="59">
        <v>11010738</v>
      </c>
      <c r="R345" s="59">
        <v>5887</v>
      </c>
      <c r="S345" s="59">
        <v>90726</v>
      </c>
      <c r="T345" s="59">
        <v>21592635</v>
      </c>
      <c r="U345" s="59">
        <v>350291</v>
      </c>
      <c r="V345" s="59">
        <v>522145</v>
      </c>
      <c r="W345" s="59">
        <v>732325</v>
      </c>
      <c r="X345" s="59">
        <v>556027</v>
      </c>
      <c r="Y345" s="38">
        <v>2950209</v>
      </c>
      <c r="Z345" s="38">
        <v>24547196</v>
      </c>
    </row>
    <row r="346" spans="1:27" s="40" customFormat="1" ht="13.5" x14ac:dyDescent="0.25">
      <c r="A346" s="43" t="s">
        <v>367</v>
      </c>
      <c r="B346" s="38">
        <v>972611</v>
      </c>
      <c r="C346" s="38">
        <v>983751</v>
      </c>
      <c r="D346" s="59">
        <v>37502</v>
      </c>
      <c r="E346" s="61">
        <v>37071</v>
      </c>
      <c r="F346" s="61">
        <v>19139</v>
      </c>
      <c r="G346" s="38">
        <v>19655</v>
      </c>
      <c r="H346" s="38">
        <v>438</v>
      </c>
      <c r="I346" s="61">
        <v>439</v>
      </c>
      <c r="J346" s="38">
        <v>2086037</v>
      </c>
      <c r="K346" s="59">
        <v>0</v>
      </c>
      <c r="L346" s="59">
        <v>20</v>
      </c>
      <c r="M346" s="59">
        <v>0</v>
      </c>
      <c r="N346" s="59">
        <v>0</v>
      </c>
      <c r="O346" s="59">
        <v>20</v>
      </c>
      <c r="P346" s="59">
        <v>9935088</v>
      </c>
      <c r="Q346" s="59">
        <v>12490033</v>
      </c>
      <c r="R346" s="59">
        <v>1350457</v>
      </c>
      <c r="S346" s="59">
        <v>478571</v>
      </c>
      <c r="T346" s="59">
        <v>24254149</v>
      </c>
      <c r="U346" s="59">
        <v>375957</v>
      </c>
      <c r="V346" s="59">
        <v>534821</v>
      </c>
      <c r="W346" s="59">
        <v>690964</v>
      </c>
      <c r="X346" s="59">
        <v>1533865</v>
      </c>
      <c r="Y346" s="38">
        <v>3135607</v>
      </c>
      <c r="Z346" s="38">
        <v>27389776</v>
      </c>
    </row>
    <row r="347" spans="1:27" s="40" customFormat="1" ht="13.5" x14ac:dyDescent="0.25">
      <c r="A347" s="43" t="s">
        <v>369</v>
      </c>
      <c r="B347" s="38">
        <v>867662</v>
      </c>
      <c r="C347" s="38">
        <v>848391</v>
      </c>
      <c r="D347" s="59">
        <v>35222</v>
      </c>
      <c r="E347" s="61">
        <v>30776</v>
      </c>
      <c r="F347" s="61">
        <v>17102</v>
      </c>
      <c r="G347" s="38">
        <v>17292</v>
      </c>
      <c r="H347" s="38">
        <v>306</v>
      </c>
      <c r="I347" s="61">
        <v>258</v>
      </c>
      <c r="J347" s="38">
        <v>1825153</v>
      </c>
      <c r="K347" s="59">
        <v>0</v>
      </c>
      <c r="L347" s="59">
        <v>0</v>
      </c>
      <c r="M347" s="59">
        <v>0</v>
      </c>
      <c r="N347" s="59">
        <v>0</v>
      </c>
      <c r="O347" s="59">
        <v>0</v>
      </c>
      <c r="P347" s="59">
        <v>8506310</v>
      </c>
      <c r="Q347" s="59">
        <v>9674428</v>
      </c>
      <c r="R347" s="59">
        <v>0</v>
      </c>
      <c r="S347" s="59">
        <v>38712</v>
      </c>
      <c r="T347" s="59">
        <v>18219450</v>
      </c>
      <c r="U347" s="59">
        <v>370795</v>
      </c>
      <c r="V347" s="59">
        <v>505068</v>
      </c>
      <c r="W347" s="59">
        <v>335167</v>
      </c>
      <c r="X347" s="59">
        <v>1776338</v>
      </c>
      <c r="Y347" s="38">
        <v>2987368</v>
      </c>
      <c r="Z347" s="38">
        <v>21206818</v>
      </c>
    </row>
    <row r="348" spans="1:27" s="25" customFormat="1" ht="14.25" x14ac:dyDescent="0.25">
      <c r="A348" s="22"/>
      <c r="B348" s="43"/>
      <c r="C348" s="42"/>
      <c r="D348" s="63"/>
      <c r="E348" s="64"/>
      <c r="F348" s="64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65"/>
      <c r="U348" s="64"/>
      <c r="V348" s="64"/>
      <c r="W348" s="65"/>
      <c r="X348" s="66"/>
      <c r="Y348" s="43"/>
      <c r="Z348" s="43"/>
    </row>
    <row r="349" spans="1:27" s="25" customFormat="1" ht="14.25" x14ac:dyDescent="0.25">
      <c r="A349" s="22" t="s">
        <v>338</v>
      </c>
      <c r="B349" s="22"/>
      <c r="C349" s="42"/>
      <c r="D349" s="53"/>
      <c r="E349" s="42"/>
      <c r="F349" s="42"/>
      <c r="G349" s="42"/>
      <c r="H349" s="42"/>
      <c r="I349" s="42"/>
      <c r="J349" s="48"/>
      <c r="K349" s="42"/>
      <c r="L349" s="42"/>
      <c r="M349" s="42"/>
      <c r="N349" s="42"/>
      <c r="O349" s="42"/>
      <c r="P349" s="42"/>
      <c r="Q349" s="42"/>
      <c r="R349" s="42"/>
      <c r="S349" s="42"/>
      <c r="T349" s="26"/>
      <c r="U349" s="23"/>
      <c r="V349" s="23"/>
      <c r="W349" s="26"/>
      <c r="X349" s="27"/>
      <c r="Y349" s="22"/>
      <c r="Z349" s="22"/>
    </row>
    <row r="350" spans="1:27" s="25" customFormat="1" ht="14.25" x14ac:dyDescent="0.25">
      <c r="A350" s="22" t="s">
        <v>339</v>
      </c>
      <c r="B350" s="22"/>
      <c r="C350" s="42"/>
      <c r="D350" s="53"/>
      <c r="E350" s="42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24"/>
      <c r="U350" s="28"/>
      <c r="V350" s="28"/>
      <c r="W350" s="26"/>
      <c r="X350" s="27"/>
      <c r="Y350" s="22"/>
      <c r="Z350" s="22"/>
    </row>
    <row r="351" spans="1:27" s="25" customFormat="1" ht="14.25" x14ac:dyDescent="0.25">
      <c r="A351" s="22" t="s">
        <v>340</v>
      </c>
      <c r="B351" s="22"/>
      <c r="C351" s="42"/>
      <c r="D351" s="53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24"/>
      <c r="U351" s="28"/>
      <c r="V351" s="28"/>
      <c r="W351" s="26"/>
      <c r="X351" s="27"/>
      <c r="Y351" s="22"/>
      <c r="Z351" s="22"/>
    </row>
    <row r="352" spans="1:27" x14ac:dyDescent="0.2">
      <c r="C352" s="42"/>
      <c r="D352" s="53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</row>
    <row r="353" spans="3:19" x14ac:dyDescent="0.2">
      <c r="C353" s="42"/>
      <c r="D353" s="54"/>
      <c r="E353" s="42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</row>
    <row r="354" spans="3:19" x14ac:dyDescent="0.2"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</row>
    <row r="355" spans="3:19" x14ac:dyDescent="0.2"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</row>
    <row r="356" spans="3:19" x14ac:dyDescent="0.2"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</row>
    <row r="357" spans="3:19" x14ac:dyDescent="0.2"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</row>
    <row r="358" spans="3:19" x14ac:dyDescent="0.2"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</row>
    <row r="359" spans="3:19" x14ac:dyDescent="0.2"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</row>
    <row r="360" spans="3:19" x14ac:dyDescent="0.2"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</row>
    <row r="361" spans="3:19" x14ac:dyDescent="0.2"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</row>
    <row r="362" spans="3:19" x14ac:dyDescent="0.2"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</row>
    <row r="363" spans="3:19" x14ac:dyDescent="0.2"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</row>
    <row r="364" spans="3:19" x14ac:dyDescent="0.2"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</row>
    <row r="365" spans="3:19" x14ac:dyDescent="0.2"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</row>
    <row r="366" spans="3:19" x14ac:dyDescent="0.2">
      <c r="C366" s="42"/>
      <c r="D366" s="42"/>
      <c r="E366" s="42"/>
      <c r="F366" s="42"/>
      <c r="G366" s="42"/>
      <c r="H366" s="42"/>
      <c r="I366" s="42"/>
      <c r="J366" s="42"/>
      <c r="K366" s="42"/>
    </row>
    <row r="367" spans="3:19" x14ac:dyDescent="0.2">
      <c r="C367" s="42"/>
      <c r="D367" s="42"/>
      <c r="E367" s="42"/>
      <c r="F367" s="42"/>
      <c r="G367" s="42"/>
      <c r="H367" s="42"/>
      <c r="I367" s="42"/>
      <c r="J367" s="42"/>
      <c r="K367" s="42"/>
    </row>
    <row r="368" spans="3:19" x14ac:dyDescent="0.2">
      <c r="C368" s="42"/>
      <c r="D368" s="42"/>
      <c r="E368" s="42"/>
      <c r="F368" s="42"/>
      <c r="G368" s="42"/>
      <c r="H368" s="42"/>
      <c r="I368" s="42"/>
      <c r="J368" s="42"/>
      <c r="K368" s="42"/>
    </row>
    <row r="369" spans="3:11" x14ac:dyDescent="0.2">
      <c r="C369" s="42"/>
      <c r="D369" s="42"/>
      <c r="E369" s="42"/>
      <c r="F369" s="42"/>
      <c r="G369" s="42"/>
      <c r="H369" s="42"/>
      <c r="I369" s="42"/>
      <c r="J369" s="42"/>
      <c r="K369" s="42"/>
    </row>
    <row r="370" spans="3:11" x14ac:dyDescent="0.2">
      <c r="C370" s="42"/>
      <c r="D370" s="42"/>
      <c r="E370" s="42"/>
      <c r="F370" s="42"/>
      <c r="G370" s="42"/>
      <c r="H370" s="42"/>
      <c r="I370" s="42"/>
      <c r="J370" s="42"/>
      <c r="K370" s="42"/>
    </row>
    <row r="371" spans="3:11" x14ac:dyDescent="0.2">
      <c r="C371" s="42"/>
      <c r="D371" s="42"/>
      <c r="E371" s="42"/>
      <c r="F371" s="42"/>
      <c r="G371" s="42"/>
      <c r="H371" s="42"/>
      <c r="I371" s="42"/>
      <c r="J371" s="42"/>
      <c r="K371" s="42"/>
    </row>
    <row r="372" spans="3:11" x14ac:dyDescent="0.2">
      <c r="C372" s="42"/>
      <c r="D372" s="42"/>
      <c r="E372" s="42"/>
      <c r="F372" s="42"/>
      <c r="G372" s="42"/>
      <c r="H372" s="42"/>
      <c r="I372" s="42"/>
      <c r="J372" s="42"/>
      <c r="K372" s="42"/>
    </row>
    <row r="373" spans="3:11" x14ac:dyDescent="0.2">
      <c r="C373" s="42"/>
      <c r="D373" s="42"/>
      <c r="E373" s="42"/>
      <c r="F373" s="42"/>
      <c r="G373" s="42"/>
      <c r="H373" s="42"/>
      <c r="I373" s="42"/>
      <c r="J373" s="42"/>
      <c r="K373" s="42"/>
    </row>
    <row r="374" spans="3:11" x14ac:dyDescent="0.2">
      <c r="C374" s="42"/>
      <c r="D374" s="42"/>
      <c r="E374" s="42"/>
      <c r="F374" s="42"/>
      <c r="G374" s="42"/>
      <c r="H374" s="42"/>
      <c r="I374" s="42"/>
      <c r="J374" s="42"/>
      <c r="K374" s="42"/>
    </row>
  </sheetData>
  <mergeCells count="2">
    <mergeCell ref="B5:J5"/>
    <mergeCell ref="K5:Z5"/>
  </mergeCells>
  <phoneticPr fontId="0" type="noConversion"/>
  <hyperlinks>
    <hyperlink ref="B3" r:id="rId1" xr:uid="{00000000-0004-0000-0000-000000000000}"/>
  </hyperlinks>
  <pageMargins left="0.5" right="0.5" top="0.5" bottom="0.5" header="0" footer="0"/>
  <pageSetup scale="57" fitToWidth="2" fitToHeight="3" orientation="landscape" r:id="rId2"/>
  <headerFooter alignWithMargins="0"/>
  <rowBreaks count="1" manualBreakCount="1">
    <brk id="143" min="1" max="25" man="1"/>
  </rowBreaks>
  <colBreaks count="1" manualBreakCount="1">
    <brk id="10" min="6" max="32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52"/>
  <sheetViews>
    <sheetView zoomScale="115" zoomScaleNormal="115" zoomScaleSheetLayoutView="100" workbookViewId="0">
      <pane xSplit="1" ySplit="7" topLeftCell="B333" activePane="bottomRight" state="frozen"/>
      <selection pane="topRight" activeCell="B1" sqref="B1"/>
      <selection pane="bottomLeft" activeCell="A4" sqref="A4"/>
      <selection pane="bottomRight" activeCell="G353" sqref="G353"/>
    </sheetView>
  </sheetViews>
  <sheetFormatPr defaultColWidth="9.77734375" defaultRowHeight="12.75" x14ac:dyDescent="0.2"/>
  <cols>
    <col min="1" max="1" width="11.21875" style="6" customWidth="1"/>
    <col min="2" max="9" width="12.21875" style="6" customWidth="1"/>
    <col min="10" max="11" width="12.21875" style="1" customWidth="1"/>
    <col min="12" max="16384" width="9.77734375" style="1"/>
  </cols>
  <sheetData>
    <row r="1" spans="1:11" s="25" customFormat="1" ht="14.25" x14ac:dyDescent="0.25">
      <c r="A1" s="72" t="s">
        <v>130</v>
      </c>
      <c r="B1" s="72"/>
      <c r="C1" s="72"/>
      <c r="D1" s="72"/>
      <c r="E1" s="72"/>
      <c r="F1" s="72"/>
      <c r="G1" s="72"/>
      <c r="H1" s="72"/>
      <c r="I1" s="72"/>
    </row>
    <row r="2" spans="1:11" s="25" customFormat="1" ht="14.25" x14ac:dyDescent="0.25">
      <c r="A2" s="22" t="s">
        <v>233</v>
      </c>
      <c r="B2" s="71" t="s">
        <v>235</v>
      </c>
      <c r="C2" s="71"/>
      <c r="D2" s="71"/>
      <c r="E2" s="71"/>
      <c r="F2" s="71"/>
      <c r="G2" s="71"/>
      <c r="H2" s="71"/>
      <c r="I2" s="71"/>
    </row>
    <row r="3" spans="1:11" s="25" customFormat="1" ht="14.25" x14ac:dyDescent="0.25">
      <c r="A3" s="22"/>
      <c r="B3" s="73" t="s">
        <v>248</v>
      </c>
      <c r="C3" s="71"/>
      <c r="D3" s="71"/>
      <c r="E3" s="71"/>
      <c r="F3" s="71"/>
      <c r="G3" s="71"/>
      <c r="H3" s="71"/>
      <c r="I3" s="71"/>
      <c r="K3" s="49"/>
    </row>
    <row r="4" spans="1:11" s="25" customFormat="1" ht="14.25" x14ac:dyDescent="0.25">
      <c r="A4" s="22" t="s">
        <v>335</v>
      </c>
      <c r="B4" s="74" t="s">
        <v>370</v>
      </c>
      <c r="C4" s="74"/>
      <c r="D4" s="74"/>
      <c r="E4" s="74"/>
      <c r="F4" s="74"/>
      <c r="G4" s="74"/>
      <c r="H4" s="74"/>
      <c r="I4" s="74"/>
    </row>
    <row r="5" spans="1:11" s="34" customFormat="1" ht="13.5" x14ac:dyDescent="0.25">
      <c r="B5" s="69" t="s">
        <v>31</v>
      </c>
      <c r="C5" s="70"/>
      <c r="D5" s="70"/>
      <c r="E5" s="70"/>
      <c r="F5" s="50" t="s">
        <v>36</v>
      </c>
      <c r="G5" s="50"/>
      <c r="H5" s="50"/>
      <c r="I5" s="50"/>
    </row>
    <row r="6" spans="1:11" s="25" customFormat="1" ht="14.25" x14ac:dyDescent="0.25">
      <c r="A6" s="22"/>
      <c r="B6" s="51" t="s">
        <v>35</v>
      </c>
      <c r="C6" s="51"/>
      <c r="D6" s="51" t="s">
        <v>32</v>
      </c>
      <c r="E6" s="51"/>
      <c r="F6" s="51" t="s">
        <v>35</v>
      </c>
      <c r="G6" s="51"/>
      <c r="H6" s="51" t="s">
        <v>32</v>
      </c>
      <c r="I6" s="51"/>
    </row>
    <row r="7" spans="1:11" s="25" customFormat="1" ht="14.25" x14ac:dyDescent="0.25">
      <c r="A7" s="22"/>
      <c r="B7" s="35" t="s">
        <v>33</v>
      </c>
      <c r="C7" s="52" t="s">
        <v>34</v>
      </c>
      <c r="D7" s="52" t="s">
        <v>33</v>
      </c>
      <c r="E7" s="52" t="s">
        <v>34</v>
      </c>
      <c r="F7" s="35" t="s">
        <v>33</v>
      </c>
      <c r="G7" s="52" t="s">
        <v>34</v>
      </c>
      <c r="H7" s="52" t="s">
        <v>33</v>
      </c>
      <c r="I7" s="52" t="s">
        <v>34</v>
      </c>
    </row>
    <row r="8" spans="1:11" s="40" customFormat="1" ht="13.5" x14ac:dyDescent="0.25">
      <c r="A8" s="43">
        <v>2000</v>
      </c>
      <c r="B8" s="38">
        <f>+'ABIA Passenger &amp; Cargo Activity'!B7</f>
        <v>3628662</v>
      </c>
      <c r="C8" s="42">
        <f>(+'ABIA Passenger &amp; Cargo Activity'!D7)+'ABIA Passenger &amp; Cargo Activity'!B7</f>
        <v>3647260</v>
      </c>
      <c r="D8" s="42">
        <v>599851</v>
      </c>
      <c r="E8" s="42">
        <v>674251</v>
      </c>
      <c r="F8" s="43"/>
      <c r="G8" s="43"/>
      <c r="H8" s="43"/>
      <c r="I8" s="43"/>
    </row>
    <row r="9" spans="1:11" s="40" customFormat="1" ht="13.5" x14ac:dyDescent="0.25">
      <c r="A9" s="43">
        <v>2001</v>
      </c>
      <c r="B9" s="38">
        <f>+'ABIA Passenger &amp; Cargo Activity'!B8</f>
        <v>3411131</v>
      </c>
      <c r="C9" s="42">
        <f>(+'ABIA Passenger &amp; Cargo Activity'!D8)+'ABIA Passenger &amp; Cargo Activity'!B8</f>
        <v>3427359</v>
      </c>
      <c r="D9" s="42">
        <v>560337</v>
      </c>
      <c r="E9" s="42">
        <v>629266</v>
      </c>
      <c r="F9" s="48">
        <f t="shared" ref="F9:I14" si="0">(+B9-B8)/B8</f>
        <v>-5.9947991849337301E-2</v>
      </c>
      <c r="G9" s="48">
        <f t="shared" si="0"/>
        <v>-6.0292109693304015E-2</v>
      </c>
      <c r="H9" s="48">
        <f t="shared" si="0"/>
        <v>-6.5873025134575089E-2</v>
      </c>
      <c r="I9" s="48">
        <f t="shared" si="0"/>
        <v>-6.6718477243637761E-2</v>
      </c>
    </row>
    <row r="10" spans="1:11" s="40" customFormat="1" ht="13.5" x14ac:dyDescent="0.25">
      <c r="A10" s="43">
        <v>2002</v>
      </c>
      <c r="B10" s="38">
        <f>+'ABIA Passenger &amp; Cargo Activity'!B9</f>
        <v>3174540</v>
      </c>
      <c r="C10" s="42">
        <f>(+'ABIA Passenger &amp; Cargo Activity'!D9)+'ABIA Passenger &amp; Cargo Activity'!B9</f>
        <v>3185384</v>
      </c>
      <c r="D10" s="42">
        <v>554020</v>
      </c>
      <c r="E10" s="42">
        <v>621606</v>
      </c>
      <c r="F10" s="48">
        <f t="shared" si="0"/>
        <v>-6.9358520678332203E-2</v>
      </c>
      <c r="G10" s="48">
        <f t="shared" si="0"/>
        <v>-7.0601007948102312E-2</v>
      </c>
      <c r="H10" s="48">
        <f t="shared" si="0"/>
        <v>-1.1273572867756368E-2</v>
      </c>
      <c r="I10" s="48">
        <f t="shared" si="0"/>
        <v>-1.2172912567976023E-2</v>
      </c>
    </row>
    <row r="11" spans="1:11" s="40" customFormat="1" ht="13.5" x14ac:dyDescent="0.25">
      <c r="A11" s="43">
        <v>2003</v>
      </c>
      <c r="B11" s="38">
        <f>+'ABIA Passenger &amp; Cargo Activity'!B10</f>
        <v>3158550</v>
      </c>
      <c r="C11" s="42">
        <f>(+'ABIA Passenger &amp; Cargo Activity'!D10)+'ABIA Passenger &amp; Cargo Activity'!B10</f>
        <v>3174856</v>
      </c>
      <c r="D11" s="42">
        <v>587729</v>
      </c>
      <c r="E11" s="42">
        <v>656726</v>
      </c>
      <c r="F11" s="48">
        <f t="shared" si="0"/>
        <v>-5.0369502353096824E-3</v>
      </c>
      <c r="G11" s="48">
        <f t="shared" si="0"/>
        <v>-3.3050960260992083E-3</v>
      </c>
      <c r="H11" s="48">
        <f t="shared" si="0"/>
        <v>6.0844373849319518E-2</v>
      </c>
      <c r="I11" s="48">
        <f t="shared" si="0"/>
        <v>5.6498811144036577E-2</v>
      </c>
    </row>
    <row r="12" spans="1:11" s="40" customFormat="1" ht="13.5" x14ac:dyDescent="0.25">
      <c r="A12" s="43">
        <v>2004</v>
      </c>
      <c r="B12" s="38">
        <f>+'ABIA Passenger &amp; Cargo Activity'!B11</f>
        <v>3420505</v>
      </c>
      <c r="C12" s="42">
        <f>(+'ABIA Passenger &amp; Cargo Activity'!D11)+'ABIA Passenger &amp; Cargo Activity'!B11</f>
        <v>3435229</v>
      </c>
      <c r="D12" s="42">
        <v>634638</v>
      </c>
      <c r="E12" s="42">
        <v>714014</v>
      </c>
      <c r="F12" s="48">
        <f t="shared" si="0"/>
        <v>8.2935207611087372E-2</v>
      </c>
      <c r="G12" s="48">
        <f t="shared" si="0"/>
        <v>8.2010963646855159E-2</v>
      </c>
      <c r="H12" s="48">
        <f t="shared" si="0"/>
        <v>7.9813995906276539E-2</v>
      </c>
      <c r="I12" s="48">
        <f t="shared" si="0"/>
        <v>8.7232727195207749E-2</v>
      </c>
    </row>
    <row r="13" spans="1:11" s="40" customFormat="1" ht="13.5" x14ac:dyDescent="0.25">
      <c r="A13" s="43">
        <v>2005</v>
      </c>
      <c r="B13" s="38">
        <f>+'ABIA Passenger &amp; Cargo Activity'!B12</f>
        <v>3636899</v>
      </c>
      <c r="C13" s="42">
        <f>(+'ABIA Passenger &amp; Cargo Activity'!D12)+'ABIA Passenger &amp; Cargo Activity'!B12</f>
        <v>3644805</v>
      </c>
      <c r="D13" s="42">
        <v>660914</v>
      </c>
      <c r="E13" s="42">
        <v>747171</v>
      </c>
      <c r="F13" s="48">
        <f t="shared" si="0"/>
        <v>6.3263757836927587E-2</v>
      </c>
      <c r="G13" s="48">
        <f t="shared" si="0"/>
        <v>6.1007868762169855E-2</v>
      </c>
      <c r="H13" s="48">
        <f t="shared" si="0"/>
        <v>4.140313060358819E-2</v>
      </c>
      <c r="I13" s="48">
        <f t="shared" si="0"/>
        <v>4.6437464811614336E-2</v>
      </c>
    </row>
    <row r="14" spans="1:11" s="40" customFormat="1" ht="13.5" x14ac:dyDescent="0.25">
      <c r="A14" s="43">
        <v>2006</v>
      </c>
      <c r="B14" s="38">
        <f>+'ABIA Passenger &amp; Cargo Activity'!B13</f>
        <v>3934275</v>
      </c>
      <c r="C14" s="42">
        <f>(+'ABIA Passenger &amp; Cargo Activity'!D13)+'ABIA Passenger &amp; Cargo Activity'!B13</f>
        <v>3938336</v>
      </c>
      <c r="D14" s="42">
        <v>660928</v>
      </c>
      <c r="E14" s="42">
        <v>750791</v>
      </c>
      <c r="F14" s="48">
        <f t="shared" ref="F14:G16" si="1">(+B14-B13)/B13</f>
        <v>8.1766361947362295E-2</v>
      </c>
      <c r="G14" s="48">
        <f t="shared" si="1"/>
        <v>8.05340752111567E-2</v>
      </c>
      <c r="H14" s="48">
        <f t="shared" si="0"/>
        <v>2.1182786262660497E-5</v>
      </c>
      <c r="I14" s="48">
        <f t="shared" si="0"/>
        <v>4.8449417870875611E-3</v>
      </c>
    </row>
    <row r="15" spans="1:11" s="40" customFormat="1" ht="13.5" x14ac:dyDescent="0.25">
      <c r="A15" s="43">
        <v>2007</v>
      </c>
      <c r="B15" s="38">
        <f>+'ABIA Passenger &amp; Cargo Activity'!B14</f>
        <v>4203158</v>
      </c>
      <c r="C15" s="38">
        <f>(+'ABIA Passenger &amp; Cargo Activity'!D14)+'ABIA Passenger &amp; Cargo Activity'!B14</f>
        <v>4215656</v>
      </c>
      <c r="D15" s="42">
        <v>681877</v>
      </c>
      <c r="E15" s="42">
        <v>775989</v>
      </c>
      <c r="F15" s="48">
        <f t="shared" si="1"/>
        <v>6.8343722795178266E-2</v>
      </c>
      <c r="G15" s="48">
        <f t="shared" si="1"/>
        <v>7.041552574488312E-2</v>
      </c>
      <c r="H15" s="48">
        <f t="shared" ref="H15:I17" si="2">(+D15-D14)/D14</f>
        <v>3.1696342112907915E-2</v>
      </c>
      <c r="I15" s="48">
        <f t="shared" si="2"/>
        <v>3.3561936677450846E-2</v>
      </c>
    </row>
    <row r="16" spans="1:11" s="40" customFormat="1" ht="13.5" x14ac:dyDescent="0.25">
      <c r="A16" s="43">
        <v>2008</v>
      </c>
      <c r="B16" s="38">
        <f>+'ABIA Passenger &amp; Cargo Activity'!B15</f>
        <v>4262794</v>
      </c>
      <c r="C16" s="38">
        <f>(+'ABIA Passenger &amp; Cargo Activity'!D15)+'ABIA Passenger &amp; Cargo Activity'!B15</f>
        <v>4313337</v>
      </c>
      <c r="D16" s="42">
        <v>654340</v>
      </c>
      <c r="E16" s="42">
        <v>749242</v>
      </c>
      <c r="F16" s="48">
        <f t="shared" si="1"/>
        <v>1.4188379309081409E-2</v>
      </c>
      <c r="G16" s="48">
        <f t="shared" si="1"/>
        <v>2.3171008260636068E-2</v>
      </c>
      <c r="H16" s="48">
        <f t="shared" si="2"/>
        <v>-4.038411619690941E-2</v>
      </c>
      <c r="I16" s="48">
        <f t="shared" si="2"/>
        <v>-3.4468272101795254E-2</v>
      </c>
    </row>
    <row r="17" spans="1:9" s="40" customFormat="1" ht="13.5" x14ac:dyDescent="0.25">
      <c r="A17" s="43">
        <v>2009</v>
      </c>
      <c r="B17" s="38">
        <f>+'ABIA Passenger &amp; Cargo Activity'!B16</f>
        <v>3978092</v>
      </c>
      <c r="C17" s="38">
        <f>(+'ABIA Passenger &amp; Cargo Activity'!D16)+'ABIA Passenger &amp; Cargo Activity'!B16</f>
        <v>3992499</v>
      </c>
      <c r="D17" s="42">
        <v>620812</v>
      </c>
      <c r="E17" s="42">
        <v>709290</v>
      </c>
      <c r="F17" s="48">
        <f t="shared" ref="F17:G19" si="3">(+B17-B16)/B16</f>
        <v>-6.6787651479288002E-2</v>
      </c>
      <c r="G17" s="48">
        <f t="shared" si="3"/>
        <v>-7.4382780663787687E-2</v>
      </c>
      <c r="H17" s="48">
        <f t="shared" si="2"/>
        <v>-5.123941681694532E-2</v>
      </c>
      <c r="I17" s="48">
        <f t="shared" si="2"/>
        <v>-5.3323225339743367E-2</v>
      </c>
    </row>
    <row r="18" spans="1:9" s="40" customFormat="1" ht="13.5" x14ac:dyDescent="0.25">
      <c r="A18" s="43">
        <v>2010</v>
      </c>
      <c r="B18" s="38">
        <f>+'ABIA Passenger &amp; Cargo Activity'!B17</f>
        <v>4203708</v>
      </c>
      <c r="C18" s="38">
        <f>(+'ABIA Passenger &amp; Cargo Activity'!D17)+'ABIA Passenger &amp; Cargo Activity'!B17</f>
        <v>4206235</v>
      </c>
      <c r="D18" s="42">
        <v>632640</v>
      </c>
      <c r="E18" s="42">
        <v>726545</v>
      </c>
      <c r="F18" s="48">
        <f t="shared" si="3"/>
        <v>5.6714626006638361E-2</v>
      </c>
      <c r="G18" s="48">
        <f t="shared" si="3"/>
        <v>5.3534390365532966E-2</v>
      </c>
      <c r="H18" s="48">
        <f t="shared" ref="H18:I20" si="4">(+D18-D17)/D17</f>
        <v>1.9052466769327911E-2</v>
      </c>
      <c r="I18" s="48">
        <f t="shared" si="4"/>
        <v>2.4327144045453903E-2</v>
      </c>
    </row>
    <row r="19" spans="1:9" s="40" customFormat="1" ht="13.5" x14ac:dyDescent="0.25">
      <c r="A19" s="43">
        <v>2011</v>
      </c>
      <c r="B19" s="38">
        <f>+'ABIA Passenger &amp; Cargo Activity'!B18</f>
        <v>4424128</v>
      </c>
      <c r="C19" s="38">
        <f>(+'ABIA Passenger &amp; Cargo Activity'!D18)+'ABIA Passenger &amp; Cargo Activity'!B18</f>
        <v>4428674</v>
      </c>
      <c r="D19" s="42">
        <v>641575</v>
      </c>
      <c r="E19" s="42">
        <v>737393</v>
      </c>
      <c r="F19" s="48">
        <f t="shared" si="3"/>
        <v>5.2434660066779139E-2</v>
      </c>
      <c r="G19" s="48">
        <f t="shared" si="3"/>
        <v>5.2883160355995329E-2</v>
      </c>
      <c r="H19" s="48">
        <f t="shared" si="4"/>
        <v>1.4123356095093575E-2</v>
      </c>
      <c r="I19" s="48">
        <f t="shared" si="4"/>
        <v>1.4930940272109779E-2</v>
      </c>
    </row>
    <row r="20" spans="1:9" s="40" customFormat="1" ht="13.5" x14ac:dyDescent="0.25">
      <c r="A20" s="43">
        <v>2012</v>
      </c>
      <c r="B20" s="38">
        <f>+'ABIA Passenger &amp; Cargo Activity'!B19</f>
        <v>4587969</v>
      </c>
      <c r="C20" s="38">
        <f>(+'ABIA Passenger &amp; Cargo Activity'!D19)+'ABIA Passenger &amp; Cargo Activity'!B19</f>
        <v>4602015</v>
      </c>
      <c r="D20" s="42">
        <v>645141</v>
      </c>
      <c r="E20" s="42">
        <v>742822</v>
      </c>
      <c r="F20" s="48">
        <f t="shared" ref="F20:G22" si="5">(+B20-B19)/B19</f>
        <v>3.7033512592764044E-2</v>
      </c>
      <c r="G20" s="48">
        <f t="shared" si="5"/>
        <v>3.9140609582010329E-2</v>
      </c>
      <c r="H20" s="48">
        <f t="shared" si="4"/>
        <v>5.558196625491953E-3</v>
      </c>
      <c r="I20" s="48">
        <f t="shared" si="4"/>
        <v>7.3624241076332428E-3</v>
      </c>
    </row>
    <row r="21" spans="1:9" s="40" customFormat="1" ht="13.5" x14ac:dyDescent="0.25">
      <c r="A21" s="43">
        <v>2013</v>
      </c>
      <c r="B21" s="38">
        <f>+'ABIA Passenger &amp; Cargo Activity'!B20</f>
        <v>4861821</v>
      </c>
      <c r="C21" s="38">
        <f>(+'ABIA Passenger &amp; Cargo Activity'!D20)+'ABIA Passenger &amp; Cargo Activity'!B20</f>
        <v>4888020</v>
      </c>
      <c r="D21" s="42">
        <v>648249</v>
      </c>
      <c r="E21" s="42">
        <v>748537</v>
      </c>
      <c r="F21" s="48">
        <f t="shared" si="5"/>
        <v>5.9689156574510419E-2</v>
      </c>
      <c r="G21" s="48">
        <f t="shared" si="5"/>
        <v>6.2147776571784316E-2</v>
      </c>
      <c r="H21" s="48">
        <f t="shared" ref="H21:I23" si="6">(+D21-D20)/D20</f>
        <v>4.817551511995052E-3</v>
      </c>
      <c r="I21" s="48">
        <f t="shared" si="6"/>
        <v>7.6936331988013279E-3</v>
      </c>
    </row>
    <row r="22" spans="1:9" s="40" customFormat="1" ht="13.5" x14ac:dyDescent="0.25">
      <c r="A22" s="43">
        <v>2014</v>
      </c>
      <c r="B22" s="38">
        <f>+'ABIA Passenger &amp; Cargo Activity'!B21</f>
        <v>5167811</v>
      </c>
      <c r="C22" s="38">
        <f>(+'ABIA Passenger &amp; Cargo Activity'!D21)+'ABIA Passenger &amp; Cargo Activity'!B21</f>
        <v>5248736</v>
      </c>
      <c r="D22" s="42">
        <v>665488</v>
      </c>
      <c r="E22" s="42">
        <v>768119</v>
      </c>
      <c r="F22" s="48">
        <f t="shared" si="5"/>
        <v>6.2937323278664511E-2</v>
      </c>
      <c r="G22" s="48">
        <f t="shared" si="5"/>
        <v>7.3795933731858707E-2</v>
      </c>
      <c r="H22" s="48">
        <f t="shared" si="6"/>
        <v>2.6593176387468397E-2</v>
      </c>
      <c r="I22" s="48">
        <f t="shared" si="6"/>
        <v>2.6160363482366267E-2</v>
      </c>
    </row>
    <row r="23" spans="1:9" s="40" customFormat="1" ht="13.5" x14ac:dyDescent="0.25">
      <c r="A23" s="43">
        <v>2015</v>
      </c>
      <c r="B23" s="38">
        <f>+'ABIA Passenger &amp; Cargo Activity'!B22</f>
        <v>5717095</v>
      </c>
      <c r="C23" s="38">
        <f>(+'ABIA Passenger &amp; Cargo Activity'!D22)+'ABIA Passenger &amp; Cargo Activity'!B22</f>
        <v>5835937</v>
      </c>
      <c r="D23" s="42">
        <v>698454</v>
      </c>
      <c r="E23" s="42">
        <v>803575</v>
      </c>
      <c r="F23" s="48">
        <f t="shared" ref="F23:G25" si="7">(+B23-B22)/B22</f>
        <v>0.10628949085018782</v>
      </c>
      <c r="G23" s="48">
        <f t="shared" si="7"/>
        <v>0.11187474470043836</v>
      </c>
      <c r="H23" s="48">
        <f t="shared" si="6"/>
        <v>4.9536580674632749E-2</v>
      </c>
      <c r="I23" s="48">
        <f t="shared" si="6"/>
        <v>4.6159514346084396E-2</v>
      </c>
    </row>
    <row r="24" spans="1:9" s="40" customFormat="1" ht="13.5" x14ac:dyDescent="0.25">
      <c r="A24" s="43">
        <v>2016</v>
      </c>
      <c r="B24" s="38">
        <f>+'ABIA Passenger &amp; Cargo Activity'!B23</f>
        <v>5960465</v>
      </c>
      <c r="C24" s="38">
        <f>(+'ABIA Passenger &amp; Cargo Activity'!D23)+'ABIA Passenger &amp; Cargo Activity'!B23</f>
        <v>6093048</v>
      </c>
      <c r="D24" s="42">
        <v>722253</v>
      </c>
      <c r="E24" s="42">
        <v>828761</v>
      </c>
      <c r="F24" s="48">
        <f t="shared" si="7"/>
        <v>4.2568822102833692E-2</v>
      </c>
      <c r="G24" s="48">
        <f t="shared" si="7"/>
        <v>4.4056507121307167E-2</v>
      </c>
      <c r="H24" s="48">
        <f t="shared" ref="H24:I26" si="8">(+D24-D23)/D23</f>
        <v>3.4073825906931594E-2</v>
      </c>
      <c r="I24" s="48">
        <f t="shared" si="8"/>
        <v>3.134243847805121E-2</v>
      </c>
    </row>
    <row r="25" spans="1:9" s="40" customFormat="1" ht="13.5" x14ac:dyDescent="0.25">
      <c r="A25" s="43">
        <v>2017</v>
      </c>
      <c r="B25" s="38">
        <f>+'ABIA Passenger &amp; Cargo Activity'!B24</f>
        <v>6646736</v>
      </c>
      <c r="C25" s="38">
        <f>(+'ABIA Passenger &amp; Cargo Activity'!D24)+'ABIA Passenger &amp; Cargo Activity'!B24</f>
        <v>6809905</v>
      </c>
      <c r="D25" s="42">
        <v>744214</v>
      </c>
      <c r="E25" s="42">
        <v>853882</v>
      </c>
      <c r="F25" s="48">
        <f t="shared" si="7"/>
        <v>0.1151371579230815</v>
      </c>
      <c r="G25" s="48">
        <f t="shared" si="7"/>
        <v>0.11765162526210199</v>
      </c>
      <c r="H25" s="48">
        <f t="shared" si="8"/>
        <v>3.0406242687811613E-2</v>
      </c>
      <c r="I25" s="48">
        <f t="shared" si="8"/>
        <v>3.0311513210684381E-2</v>
      </c>
    </row>
    <row r="26" spans="1:9" s="40" customFormat="1" ht="13.5" x14ac:dyDescent="0.25">
      <c r="A26" s="43">
        <v>2018</v>
      </c>
      <c r="B26" s="38">
        <f>+'ABIA Passenger &amp; Cargo Activity'!B25</f>
        <v>7532060</v>
      </c>
      <c r="C26" s="38">
        <f>(+'ABIA Passenger &amp; Cargo Activity'!D25)+'ABIA Passenger &amp; Cargo Activity'!B25</f>
        <v>7746288</v>
      </c>
      <c r="D26" s="42">
        <v>780313</v>
      </c>
      <c r="E26" s="42">
        <v>893494</v>
      </c>
      <c r="F26" s="48">
        <f t="shared" ref="F26:G29" si="9">(+B26-B25)/B25</f>
        <v>0.13319680516873245</v>
      </c>
      <c r="G26" s="48">
        <f t="shared" si="9"/>
        <v>0.13750309292126689</v>
      </c>
      <c r="H26" s="48">
        <f t="shared" si="8"/>
        <v>4.8506209235515588E-2</v>
      </c>
      <c r="I26" s="48">
        <f t="shared" si="8"/>
        <v>4.6390484867932569E-2</v>
      </c>
    </row>
    <row r="27" spans="1:9" s="40" customFormat="1" ht="13.5" x14ac:dyDescent="0.25">
      <c r="A27" s="43">
        <v>2019</v>
      </c>
      <c r="B27" s="38">
        <f>+'ABIA Passenger &amp; Cargo Activity'!B26</f>
        <v>8251897</v>
      </c>
      <c r="C27" s="38">
        <f>(+'ABIA Passenger &amp; Cargo Activity'!D26)+'ABIA Passenger &amp; Cargo Activity'!B26</f>
        <v>8512303</v>
      </c>
      <c r="D27" s="42">
        <v>814144</v>
      </c>
      <c r="E27" s="42">
        <v>930951</v>
      </c>
      <c r="F27" s="48">
        <f t="shared" si="9"/>
        <v>9.5569737893750187E-2</v>
      </c>
      <c r="G27" s="48">
        <f t="shared" si="9"/>
        <v>9.888800932782256E-2</v>
      </c>
      <c r="H27" s="48">
        <f t="shared" ref="H27:I29" si="10">(+D27-D26)/D26</f>
        <v>4.3355679067246092E-2</v>
      </c>
      <c r="I27" s="48">
        <f t="shared" si="10"/>
        <v>4.1921937920120333E-2</v>
      </c>
    </row>
    <row r="28" spans="1:9" s="40" customFormat="1" ht="13.5" x14ac:dyDescent="0.25">
      <c r="A28" s="43">
        <v>2020</v>
      </c>
      <c r="B28" s="38">
        <f>+'ABIA Passenger &amp; Cargo Activity'!B27</f>
        <v>3095390</v>
      </c>
      <c r="C28" s="38">
        <f>(+'ABIA Passenger &amp; Cargo Activity'!D27)+'ABIA Passenger &amp; Cargo Activity'!B27</f>
        <v>3134627</v>
      </c>
      <c r="D28" s="42">
        <v>339123</v>
      </c>
      <c r="E28" s="42">
        <v>374669</v>
      </c>
      <c r="F28" s="48">
        <f t="shared" si="9"/>
        <v>-0.62488746527010697</v>
      </c>
      <c r="G28" s="48">
        <f t="shared" si="9"/>
        <v>-0.63175335746389671</v>
      </c>
      <c r="H28" s="48">
        <f t="shared" si="10"/>
        <v>-0.58346066543510733</v>
      </c>
      <c r="I28" s="48">
        <f t="shared" si="10"/>
        <v>-0.59754165364235068</v>
      </c>
    </row>
    <row r="29" spans="1:9" s="40" customFormat="1" ht="13.5" x14ac:dyDescent="0.25">
      <c r="A29" s="43">
        <v>2021</v>
      </c>
      <c r="B29" s="38">
        <f>+'ABIA Passenger &amp; Cargo Activity'!B28</f>
        <v>6542774</v>
      </c>
      <c r="C29" s="38">
        <f>(+'ABIA Passenger &amp; Cargo Activity'!D28)+'ABIA Passenger &amp; Cargo Activity'!B28</f>
        <v>6660777</v>
      </c>
      <c r="D29" s="42">
        <v>608539</v>
      </c>
      <c r="E29" s="42">
        <v>670027</v>
      </c>
      <c r="F29" s="48">
        <f t="shared" si="9"/>
        <v>1.1137155576518629</v>
      </c>
      <c r="G29" s="48">
        <f t="shared" si="9"/>
        <v>1.1249025801155927</v>
      </c>
      <c r="H29" s="48">
        <f t="shared" si="10"/>
        <v>0.79444921164297322</v>
      </c>
      <c r="I29" s="48">
        <f t="shared" si="10"/>
        <v>0.78831715460846774</v>
      </c>
    </row>
    <row r="30" spans="1:9" s="40" customFormat="1" ht="13.5" x14ac:dyDescent="0.25">
      <c r="A30" s="43">
        <v>2022</v>
      </c>
      <c r="B30" s="38">
        <f>+'ABIA Passenger &amp; Cargo Activity'!B29</f>
        <v>9897126</v>
      </c>
      <c r="C30" s="38">
        <f>(+'ABIA Passenger &amp; Cargo Activity'!D29)+'ABIA Passenger &amp; Cargo Activity'!B29</f>
        <v>10357131</v>
      </c>
      <c r="D30" s="42">
        <v>753596</v>
      </c>
      <c r="E30" s="42">
        <v>857499</v>
      </c>
      <c r="F30" s="48">
        <f t="shared" ref="F30" si="11">(+B30-B29)/B29</f>
        <v>0.51268040130990311</v>
      </c>
      <c r="G30" s="48">
        <f t="shared" ref="G30" si="12">(+C30-C29)/C29</f>
        <v>0.55494336471555794</v>
      </c>
      <c r="H30" s="48">
        <f t="shared" ref="H30" si="13">(+D30-D29)/D29</f>
        <v>0.23836927460688634</v>
      </c>
      <c r="I30" s="48">
        <f t="shared" ref="I30" si="14">(+E30-E29)/E29</f>
        <v>0.27979767979499331</v>
      </c>
    </row>
    <row r="31" spans="1:9" s="40" customFormat="1" ht="13.5" x14ac:dyDescent="0.25">
      <c r="A31" s="43">
        <v>2023</v>
      </c>
      <c r="B31" s="38">
        <f>SUM(B313:B324)</f>
        <v>10317549</v>
      </c>
      <c r="C31" s="38">
        <f t="shared" ref="C31:E31" si="15">SUM(C313:C324)</f>
        <v>10816602</v>
      </c>
      <c r="D31" s="38">
        <f t="shared" si="15"/>
        <v>822651</v>
      </c>
      <c r="E31" s="38">
        <f t="shared" si="15"/>
        <v>946582</v>
      </c>
      <c r="F31" s="48">
        <f t="shared" ref="F31" si="16">(+B31-B30)/B30</f>
        <v>4.2479301566939735E-2</v>
      </c>
      <c r="G31" s="48">
        <f t="shared" ref="G31" si="17">(+C31-C30)/C30</f>
        <v>4.4362768029099948E-2</v>
      </c>
      <c r="H31" s="48">
        <f t="shared" ref="H31" si="18">(+D31-D30)/D30</f>
        <v>9.1633978948932854E-2</v>
      </c>
      <c r="I31" s="48">
        <f t="shared" ref="I31" si="19">(+E31-E30)/E30</f>
        <v>0.1038870016174946</v>
      </c>
    </row>
    <row r="32" spans="1:9" s="40" customFormat="1" ht="13.5" x14ac:dyDescent="0.25">
      <c r="A32" s="43">
        <v>2024</v>
      </c>
      <c r="B32" s="38">
        <f>SUM(B325:B336)</f>
        <v>10132987</v>
      </c>
      <c r="C32" s="38">
        <f>SUM(C325:C336)</f>
        <v>10662819</v>
      </c>
      <c r="D32" s="38">
        <f>SUM(D325:D336)</f>
        <v>855268</v>
      </c>
      <c r="E32" s="38">
        <f>SUM(E325:E336)</f>
        <v>987207</v>
      </c>
      <c r="F32" s="48">
        <f>(+B32-B31)/B31</f>
        <v>-1.7888163167434436E-2</v>
      </c>
      <c r="G32" s="48">
        <f>(+C32-C31)/C31</f>
        <v>-1.4217311499489396E-2</v>
      </c>
      <c r="H32" s="48">
        <f>(+D32-D31)/D31</f>
        <v>3.9648648090137857E-2</v>
      </c>
      <c r="I32" s="48">
        <f>(+E32-E31)/E31</f>
        <v>4.2917570796824789E-2</v>
      </c>
    </row>
    <row r="33" spans="1:9" s="40" customFormat="1" ht="13.5" x14ac:dyDescent="0.25">
      <c r="A33" s="43"/>
      <c r="B33" s="38"/>
      <c r="C33" s="42"/>
      <c r="D33" s="38"/>
      <c r="E33" s="38"/>
      <c r="F33" s="48"/>
      <c r="G33" s="48"/>
      <c r="H33" s="43"/>
      <c r="I33" s="43"/>
    </row>
    <row r="34" spans="1:9" s="40" customFormat="1" ht="13.5" x14ac:dyDescent="0.25">
      <c r="A34" s="37" t="s">
        <v>343</v>
      </c>
      <c r="B34" s="38">
        <f>SUM(B325:B327)</f>
        <v>2246528</v>
      </c>
      <c r="C34" s="38">
        <f t="shared" ref="C34:E34" si="20">SUM(C325:C327)</f>
        <v>2351691</v>
      </c>
      <c r="D34" s="38">
        <f t="shared" si="20"/>
        <v>194781</v>
      </c>
      <c r="E34" s="38">
        <f t="shared" si="20"/>
        <v>226387</v>
      </c>
      <c r="F34" s="48"/>
      <c r="G34" s="48"/>
      <c r="H34" s="48"/>
      <c r="I34" s="48"/>
    </row>
    <row r="35" spans="1:9" s="40" customFormat="1" ht="13.5" x14ac:dyDescent="0.25">
      <c r="A35" s="37" t="s">
        <v>356</v>
      </c>
      <c r="B35" s="38">
        <f>SUM(B337:B339)</f>
        <v>2144527</v>
      </c>
      <c r="C35" s="38">
        <f t="shared" ref="C35:E35" si="21">SUM(C337:C339)</f>
        <v>2231934</v>
      </c>
      <c r="D35" s="38">
        <f t="shared" si="21"/>
        <v>191613</v>
      </c>
      <c r="E35" s="38">
        <f t="shared" si="21"/>
        <v>222688</v>
      </c>
      <c r="F35" s="48">
        <f t="shared" ref="F35" si="22">(+B35-B34)/B34</f>
        <v>-4.5403840949233665E-2</v>
      </c>
      <c r="G35" s="48">
        <f t="shared" ref="G35" si="23">(+C35-C34)/C34</f>
        <v>-5.0923782078512864E-2</v>
      </c>
      <c r="H35" s="48">
        <f t="shared" ref="H35" si="24">(+D35-D34)/D34</f>
        <v>-1.6264420040969087E-2</v>
      </c>
      <c r="I35" s="48">
        <f t="shared" ref="I35" si="25">(+E35-E34)/E34</f>
        <v>-1.6339277432008022E-2</v>
      </c>
    </row>
    <row r="36" spans="1:9" s="40" customFormat="1" ht="13.5" x14ac:dyDescent="0.25">
      <c r="A36" s="43"/>
      <c r="B36" s="43"/>
      <c r="C36" s="43"/>
      <c r="D36" s="43"/>
      <c r="E36" s="43"/>
      <c r="F36" s="43"/>
      <c r="G36" s="43"/>
      <c r="H36" s="43"/>
      <c r="I36" s="43"/>
    </row>
    <row r="37" spans="1:9" s="40" customFormat="1" ht="13.5" x14ac:dyDescent="0.25">
      <c r="A37" s="43" t="s">
        <v>37</v>
      </c>
      <c r="B37" s="38">
        <f>+'ABIA Passenger &amp; Cargo Activity'!B37</f>
        <v>238445</v>
      </c>
      <c r="C37" s="42">
        <f>(+'ABIA Passenger &amp; Cargo Activity'!D37)+'ABIA Passenger &amp; Cargo Activity'!B37</f>
        <v>238445</v>
      </c>
      <c r="D37" s="42">
        <v>41552</v>
      </c>
      <c r="E37" s="42">
        <v>46946</v>
      </c>
      <c r="F37" s="48"/>
      <c r="G37" s="48"/>
      <c r="H37" s="48"/>
      <c r="I37" s="48"/>
    </row>
    <row r="38" spans="1:9" s="40" customFormat="1" ht="13.5" x14ac:dyDescent="0.25">
      <c r="A38" s="43" t="s">
        <v>38</v>
      </c>
      <c r="B38" s="38">
        <f>+'ABIA Passenger &amp; Cargo Activity'!B38</f>
        <v>253568</v>
      </c>
      <c r="C38" s="42">
        <f>(+'ABIA Passenger &amp; Cargo Activity'!D38)+'ABIA Passenger &amp; Cargo Activity'!B38</f>
        <v>253568</v>
      </c>
      <c r="D38" s="42">
        <v>43724</v>
      </c>
      <c r="E38" s="42">
        <v>48973</v>
      </c>
      <c r="F38" s="48">
        <f t="shared" ref="F38:F101" si="26">(+B38-B37)/B37</f>
        <v>6.3423430979890547E-2</v>
      </c>
      <c r="G38" s="48">
        <f t="shared" ref="G38:G101" si="27">(+C38-C37)/C37</f>
        <v>6.3423430979890547E-2</v>
      </c>
      <c r="H38" s="48">
        <f t="shared" ref="H38:H69" si="28">(+D38-D37)/D37</f>
        <v>5.227185213708125E-2</v>
      </c>
      <c r="I38" s="48">
        <f t="shared" ref="I38:I101" si="29">(+E38-E37)/E37</f>
        <v>4.3177267498828442E-2</v>
      </c>
    </row>
    <row r="39" spans="1:9" s="40" customFormat="1" ht="13.5" x14ac:dyDescent="0.25">
      <c r="A39" s="43" t="s">
        <v>39</v>
      </c>
      <c r="B39" s="38">
        <f>+'ABIA Passenger &amp; Cargo Activity'!B39</f>
        <v>315752</v>
      </c>
      <c r="C39" s="42">
        <f>(+'ABIA Passenger &amp; Cargo Activity'!D39)+'ABIA Passenger &amp; Cargo Activity'!B39</f>
        <v>315752</v>
      </c>
      <c r="D39" s="42">
        <v>52984</v>
      </c>
      <c r="E39" s="42">
        <v>59430</v>
      </c>
      <c r="F39" s="48">
        <f t="shared" si="26"/>
        <v>0.24523599192327108</v>
      </c>
      <c r="G39" s="48">
        <f t="shared" si="27"/>
        <v>0.24523599192327108</v>
      </c>
      <c r="H39" s="48">
        <f t="shared" si="28"/>
        <v>0.21178300247003934</v>
      </c>
      <c r="I39" s="48">
        <f t="shared" si="29"/>
        <v>0.21352582034998877</v>
      </c>
    </row>
    <row r="40" spans="1:9" s="40" customFormat="1" ht="13.5" x14ac:dyDescent="0.25">
      <c r="A40" s="43" t="s">
        <v>40</v>
      </c>
      <c r="B40" s="38">
        <f>+'ABIA Passenger &amp; Cargo Activity'!B40</f>
        <v>297485</v>
      </c>
      <c r="C40" s="42">
        <f>(+'ABIA Passenger &amp; Cargo Activity'!D40)+'ABIA Passenger &amp; Cargo Activity'!B40</f>
        <v>297485</v>
      </c>
      <c r="D40" s="42">
        <v>50349</v>
      </c>
      <c r="E40" s="42">
        <v>56413</v>
      </c>
      <c r="F40" s="48">
        <f t="shared" si="26"/>
        <v>-5.7852365147330817E-2</v>
      </c>
      <c r="G40" s="48">
        <f t="shared" si="27"/>
        <v>-5.7852365147330817E-2</v>
      </c>
      <c r="H40" s="48">
        <f t="shared" si="28"/>
        <v>-4.9731994564396802E-2</v>
      </c>
      <c r="I40" s="48">
        <f t="shared" si="29"/>
        <v>-5.0765606595995286E-2</v>
      </c>
    </row>
    <row r="41" spans="1:9" s="40" customFormat="1" ht="13.5" x14ac:dyDescent="0.25">
      <c r="A41" s="43" t="s">
        <v>41</v>
      </c>
      <c r="B41" s="38">
        <f>+'ABIA Passenger &amp; Cargo Activity'!B41</f>
        <v>331912</v>
      </c>
      <c r="C41" s="42">
        <f>(+'ABIA Passenger &amp; Cargo Activity'!D41)+'ABIA Passenger &amp; Cargo Activity'!B41</f>
        <v>333304</v>
      </c>
      <c r="D41" s="42">
        <v>52320</v>
      </c>
      <c r="E41" s="42">
        <v>58663</v>
      </c>
      <c r="F41" s="48">
        <f t="shared" si="26"/>
        <v>0.11572684337025396</v>
      </c>
      <c r="G41" s="48">
        <f t="shared" si="27"/>
        <v>0.12040607089433081</v>
      </c>
      <c r="H41" s="48">
        <f t="shared" si="28"/>
        <v>3.9146755645593757E-2</v>
      </c>
      <c r="I41" s="48">
        <f t="shared" si="29"/>
        <v>3.9884423803024129E-2</v>
      </c>
    </row>
    <row r="42" spans="1:9" s="40" customFormat="1" ht="13.5" x14ac:dyDescent="0.25">
      <c r="A42" s="43" t="s">
        <v>42</v>
      </c>
      <c r="B42" s="38">
        <f>+'ABIA Passenger &amp; Cargo Activity'!B42</f>
        <v>332063</v>
      </c>
      <c r="C42" s="42">
        <f>(+'ABIA Passenger &amp; Cargo Activity'!D42)+'ABIA Passenger &amp; Cargo Activity'!B42</f>
        <v>338188</v>
      </c>
      <c r="D42" s="42">
        <v>54719</v>
      </c>
      <c r="E42" s="42">
        <v>61633</v>
      </c>
      <c r="F42" s="48">
        <f t="shared" si="26"/>
        <v>4.5493986357829786E-4</v>
      </c>
      <c r="G42" s="48">
        <f t="shared" si="27"/>
        <v>1.4653289489475073E-2</v>
      </c>
      <c r="H42" s="48">
        <f t="shared" si="28"/>
        <v>4.5852446483180431E-2</v>
      </c>
      <c r="I42" s="48">
        <f t="shared" si="29"/>
        <v>5.0628164260266263E-2</v>
      </c>
    </row>
    <row r="43" spans="1:9" s="40" customFormat="1" ht="13.5" x14ac:dyDescent="0.25">
      <c r="A43" s="43" t="s">
        <v>43</v>
      </c>
      <c r="B43" s="38">
        <f>+'ABIA Passenger &amp; Cargo Activity'!B43</f>
        <v>327557</v>
      </c>
      <c r="C43" s="42">
        <f>(+'ABIA Passenger &amp; Cargo Activity'!D43)+'ABIA Passenger &amp; Cargo Activity'!B43</f>
        <v>333514</v>
      </c>
      <c r="D43" s="42">
        <v>55615</v>
      </c>
      <c r="E43" s="42">
        <v>63177</v>
      </c>
      <c r="F43" s="48">
        <f t="shared" si="26"/>
        <v>-1.3569714180742811E-2</v>
      </c>
      <c r="G43" s="48">
        <f t="shared" si="27"/>
        <v>-1.3820715105207755E-2</v>
      </c>
      <c r="H43" s="48">
        <f t="shared" si="28"/>
        <v>1.6374568248688756E-2</v>
      </c>
      <c r="I43" s="48">
        <f t="shared" si="29"/>
        <v>2.5051514610679344E-2</v>
      </c>
    </row>
    <row r="44" spans="1:9" s="40" customFormat="1" ht="13.5" x14ac:dyDescent="0.25">
      <c r="A44" s="43" t="s">
        <v>44</v>
      </c>
      <c r="B44" s="38">
        <f>+'ABIA Passenger &amp; Cargo Activity'!B44</f>
        <v>307888</v>
      </c>
      <c r="C44" s="42">
        <f>(+'ABIA Passenger &amp; Cargo Activity'!D44)+'ABIA Passenger &amp; Cargo Activity'!B44</f>
        <v>311133</v>
      </c>
      <c r="D44" s="42">
        <v>54515</v>
      </c>
      <c r="E44" s="42">
        <v>61901</v>
      </c>
      <c r="F44" s="48">
        <f t="shared" si="26"/>
        <v>-6.0047564240727568E-2</v>
      </c>
      <c r="G44" s="48">
        <f t="shared" si="27"/>
        <v>-6.7106628207511523E-2</v>
      </c>
      <c r="H44" s="48">
        <f t="shared" si="28"/>
        <v>-1.9778836644790073E-2</v>
      </c>
      <c r="I44" s="48">
        <f t="shared" si="29"/>
        <v>-2.0197223673172199E-2</v>
      </c>
    </row>
    <row r="45" spans="1:9" s="40" customFormat="1" ht="13.5" x14ac:dyDescent="0.25">
      <c r="A45" s="43" t="s">
        <v>45</v>
      </c>
      <c r="B45" s="38">
        <f>+'ABIA Passenger &amp; Cargo Activity'!B45</f>
        <v>287835</v>
      </c>
      <c r="C45" s="42">
        <f>(+'ABIA Passenger &amp; Cargo Activity'!D45)+'ABIA Passenger &amp; Cargo Activity'!B45</f>
        <v>288636</v>
      </c>
      <c r="D45" s="42">
        <v>46395</v>
      </c>
      <c r="E45" s="42">
        <v>52445</v>
      </c>
      <c r="F45" s="48">
        <f t="shared" si="26"/>
        <v>-6.5130826794158908E-2</v>
      </c>
      <c r="G45" s="48">
        <f t="shared" si="27"/>
        <v>-7.2306698421575333E-2</v>
      </c>
      <c r="H45" s="48">
        <f t="shared" si="28"/>
        <v>-0.14894983032192974</v>
      </c>
      <c r="I45" s="48">
        <f t="shared" si="29"/>
        <v>-0.15276005234164231</v>
      </c>
    </row>
    <row r="46" spans="1:9" s="40" customFormat="1" ht="13.5" x14ac:dyDescent="0.25">
      <c r="A46" s="43" t="s">
        <v>46</v>
      </c>
      <c r="B46" s="38">
        <f>+'ABIA Passenger &amp; Cargo Activity'!B46</f>
        <v>319307</v>
      </c>
      <c r="C46" s="42">
        <f>(+'ABIA Passenger &amp; Cargo Activity'!D46)+'ABIA Passenger &amp; Cargo Activity'!B46</f>
        <v>320167</v>
      </c>
      <c r="D46" s="42">
        <v>50953</v>
      </c>
      <c r="E46" s="42">
        <v>56750</v>
      </c>
      <c r="F46" s="48">
        <f t="shared" si="26"/>
        <v>0.10934042072715271</v>
      </c>
      <c r="G46" s="48">
        <f t="shared" si="27"/>
        <v>0.10924139746947713</v>
      </c>
      <c r="H46" s="48">
        <f t="shared" si="28"/>
        <v>9.8243345188059064E-2</v>
      </c>
      <c r="I46" s="48">
        <f t="shared" si="29"/>
        <v>8.2085994851749458E-2</v>
      </c>
    </row>
    <row r="47" spans="1:9" s="40" customFormat="1" ht="13.5" x14ac:dyDescent="0.25">
      <c r="A47" s="43" t="s">
        <v>47</v>
      </c>
      <c r="B47" s="38">
        <f>+'ABIA Passenger &amp; Cargo Activity'!B47</f>
        <v>314828</v>
      </c>
      <c r="C47" s="42">
        <f>(+'ABIA Passenger &amp; Cargo Activity'!D47)+'ABIA Passenger &amp; Cargo Activity'!B47</f>
        <v>314938</v>
      </c>
      <c r="D47" s="42">
        <v>49654</v>
      </c>
      <c r="E47" s="42">
        <v>55160</v>
      </c>
      <c r="F47" s="48">
        <f t="shared" si="26"/>
        <v>-1.402725276927847E-2</v>
      </c>
      <c r="G47" s="48">
        <f t="shared" si="27"/>
        <v>-1.6332101684433435E-2</v>
      </c>
      <c r="H47" s="48">
        <f t="shared" si="28"/>
        <v>-2.5494082782171804E-2</v>
      </c>
      <c r="I47" s="48">
        <f t="shared" si="29"/>
        <v>-2.8017621145374448E-2</v>
      </c>
    </row>
    <row r="48" spans="1:9" s="40" customFormat="1" ht="13.5" x14ac:dyDescent="0.25">
      <c r="A48" s="43" t="s">
        <v>48</v>
      </c>
      <c r="B48" s="38">
        <f>+'ABIA Passenger &amp; Cargo Activity'!B48</f>
        <v>302022</v>
      </c>
      <c r="C48" s="42">
        <f>(+'ABIA Passenger &amp; Cargo Activity'!D48)+'ABIA Passenger &amp; Cargo Activity'!B48</f>
        <v>302130</v>
      </c>
      <c r="D48" s="42">
        <v>47071</v>
      </c>
      <c r="E48" s="42">
        <v>52760</v>
      </c>
      <c r="F48" s="48">
        <f t="shared" si="26"/>
        <v>-4.067617873886694E-2</v>
      </c>
      <c r="G48" s="48">
        <f t="shared" si="27"/>
        <v>-4.066832201893706E-2</v>
      </c>
      <c r="H48" s="48">
        <f t="shared" si="28"/>
        <v>-5.2019978249486447E-2</v>
      </c>
      <c r="I48" s="48">
        <f t="shared" si="29"/>
        <v>-4.3509789702683106E-2</v>
      </c>
    </row>
    <row r="49" spans="1:9" s="40" customFormat="1" ht="13.5" x14ac:dyDescent="0.25">
      <c r="A49" s="43" t="s">
        <v>49</v>
      </c>
      <c r="B49" s="38">
        <f>+'ABIA Passenger &amp; Cargo Activity'!B49</f>
        <v>258499</v>
      </c>
      <c r="C49" s="42">
        <f>(+'ABIA Passenger &amp; Cargo Activity'!D49)+'ABIA Passenger &amp; Cargo Activity'!B49</f>
        <v>258602</v>
      </c>
      <c r="D49" s="42">
        <v>44103</v>
      </c>
      <c r="E49" s="42">
        <v>49990</v>
      </c>
      <c r="F49" s="48">
        <f t="shared" si="26"/>
        <v>-0.1441053962956341</v>
      </c>
      <c r="G49" s="48">
        <f t="shared" si="27"/>
        <v>-0.14407043325720717</v>
      </c>
      <c r="H49" s="48">
        <f t="shared" si="28"/>
        <v>-6.3053684859042725E-2</v>
      </c>
      <c r="I49" s="48">
        <f t="shared" si="29"/>
        <v>-5.2501895375284303E-2</v>
      </c>
    </row>
    <row r="50" spans="1:9" s="40" customFormat="1" ht="13.5" x14ac:dyDescent="0.25">
      <c r="A50" s="43" t="s">
        <v>50</v>
      </c>
      <c r="B50" s="38">
        <f>+'ABIA Passenger &amp; Cargo Activity'!B50</f>
        <v>256255</v>
      </c>
      <c r="C50" s="42">
        <f>(+'ABIA Passenger &amp; Cargo Activity'!D50)+'ABIA Passenger &amp; Cargo Activity'!B50</f>
        <v>256323</v>
      </c>
      <c r="D50" s="42">
        <v>43176</v>
      </c>
      <c r="E50" s="42">
        <v>48523</v>
      </c>
      <c r="F50" s="48">
        <f t="shared" si="26"/>
        <v>-8.6808846455885703E-3</v>
      </c>
      <c r="G50" s="48">
        <f t="shared" si="27"/>
        <v>-8.8127702028599937E-3</v>
      </c>
      <c r="H50" s="48">
        <f t="shared" si="28"/>
        <v>-2.1018978300795865E-2</v>
      </c>
      <c r="I50" s="48">
        <f t="shared" si="29"/>
        <v>-2.9345869173834766E-2</v>
      </c>
    </row>
    <row r="51" spans="1:9" s="40" customFormat="1" ht="13.5" x14ac:dyDescent="0.25">
      <c r="A51" s="43" t="s">
        <v>51</v>
      </c>
      <c r="B51" s="38">
        <f>+'ABIA Passenger &amp; Cargo Activity'!B51</f>
        <v>322642</v>
      </c>
      <c r="C51" s="42">
        <f>(+'ABIA Passenger &amp; Cargo Activity'!D51)+'ABIA Passenger &amp; Cargo Activity'!B51</f>
        <v>322795</v>
      </c>
      <c r="D51" s="42">
        <v>53053</v>
      </c>
      <c r="E51" s="42">
        <v>59647</v>
      </c>
      <c r="F51" s="48">
        <f t="shared" si="26"/>
        <v>0.2590661645626427</v>
      </c>
      <c r="G51" s="48">
        <f t="shared" si="27"/>
        <v>0.25932904967560461</v>
      </c>
      <c r="H51" s="48">
        <f t="shared" si="28"/>
        <v>0.22876134889753566</v>
      </c>
      <c r="I51" s="48">
        <f t="shared" si="29"/>
        <v>0.22925210724810915</v>
      </c>
    </row>
    <row r="52" spans="1:9" s="40" customFormat="1" ht="13.5" x14ac:dyDescent="0.25">
      <c r="A52" s="43" t="s">
        <v>52</v>
      </c>
      <c r="B52" s="38">
        <f>+'ABIA Passenger &amp; Cargo Activity'!B52</f>
        <v>301679</v>
      </c>
      <c r="C52" s="42">
        <f>(+'ABIA Passenger &amp; Cargo Activity'!D52)+'ABIA Passenger &amp; Cargo Activity'!B52</f>
        <v>301749</v>
      </c>
      <c r="D52" s="42">
        <v>50791</v>
      </c>
      <c r="E52" s="42">
        <v>57027</v>
      </c>
      <c r="F52" s="48">
        <f t="shared" si="26"/>
        <v>-6.4972942146403756E-2</v>
      </c>
      <c r="G52" s="48">
        <f t="shared" si="27"/>
        <v>-6.5199275081708211E-2</v>
      </c>
      <c r="H52" s="48">
        <f t="shared" si="28"/>
        <v>-4.2636608674344524E-2</v>
      </c>
      <c r="I52" s="48">
        <f t="shared" si="29"/>
        <v>-4.3925092628296476E-2</v>
      </c>
    </row>
    <row r="53" spans="1:9" s="40" customFormat="1" ht="13.5" x14ac:dyDescent="0.25">
      <c r="A53" s="43" t="s">
        <v>53</v>
      </c>
      <c r="B53" s="38">
        <f>+'ABIA Passenger &amp; Cargo Activity'!B53</f>
        <v>332735</v>
      </c>
      <c r="C53" s="42">
        <f>(+'ABIA Passenger &amp; Cargo Activity'!D53)+'ABIA Passenger &amp; Cargo Activity'!B53</f>
        <v>334340</v>
      </c>
      <c r="D53" s="42">
        <v>51120</v>
      </c>
      <c r="E53" s="42">
        <v>57298</v>
      </c>
      <c r="F53" s="48">
        <f t="shared" si="26"/>
        <v>0.10294385754394572</v>
      </c>
      <c r="G53" s="48">
        <f t="shared" si="27"/>
        <v>0.10800698593864437</v>
      </c>
      <c r="H53" s="48">
        <f t="shared" si="28"/>
        <v>6.4775255458644244E-3</v>
      </c>
      <c r="I53" s="48">
        <f t="shared" si="29"/>
        <v>4.7521349536184618E-3</v>
      </c>
    </row>
    <row r="54" spans="1:9" s="40" customFormat="1" ht="13.5" x14ac:dyDescent="0.25">
      <c r="A54" s="43" t="s">
        <v>54</v>
      </c>
      <c r="B54" s="38">
        <f>+'ABIA Passenger &amp; Cargo Activity'!B54</f>
        <v>329117</v>
      </c>
      <c r="C54" s="42">
        <f>(+'ABIA Passenger &amp; Cargo Activity'!D54)+'ABIA Passenger &amp; Cargo Activity'!B54</f>
        <v>333773</v>
      </c>
      <c r="D54" s="42">
        <v>53473</v>
      </c>
      <c r="E54" s="42">
        <v>60298</v>
      </c>
      <c r="F54" s="48">
        <f t="shared" si="26"/>
        <v>-1.0873517964746721E-2</v>
      </c>
      <c r="G54" s="48">
        <f t="shared" si="27"/>
        <v>-1.6958784470897889E-3</v>
      </c>
      <c r="H54" s="48">
        <f t="shared" si="28"/>
        <v>4.6028951486697965E-2</v>
      </c>
      <c r="I54" s="48">
        <f t="shared" si="29"/>
        <v>5.2357848441481378E-2</v>
      </c>
    </row>
    <row r="55" spans="1:9" s="40" customFormat="1" ht="13.5" x14ac:dyDescent="0.25">
      <c r="A55" s="43" t="s">
        <v>55</v>
      </c>
      <c r="B55" s="38">
        <f>+'ABIA Passenger &amp; Cargo Activity'!B55</f>
        <v>324574</v>
      </c>
      <c r="C55" s="42">
        <f>(+'ABIA Passenger &amp; Cargo Activity'!D55)+'ABIA Passenger &amp; Cargo Activity'!B55</f>
        <v>330414</v>
      </c>
      <c r="D55" s="42">
        <v>55803</v>
      </c>
      <c r="E55" s="42">
        <v>63147</v>
      </c>
      <c r="F55" s="48">
        <f t="shared" si="26"/>
        <v>-1.3803601758645102E-2</v>
      </c>
      <c r="G55" s="48">
        <f t="shared" si="27"/>
        <v>-1.0063725945477914E-2</v>
      </c>
      <c r="H55" s="48">
        <f t="shared" si="28"/>
        <v>4.357339217923064E-2</v>
      </c>
      <c r="I55" s="48">
        <f t="shared" si="29"/>
        <v>4.7248664964012074E-2</v>
      </c>
    </row>
    <row r="56" spans="1:9" s="40" customFormat="1" ht="13.5" x14ac:dyDescent="0.25">
      <c r="A56" s="43" t="s">
        <v>56</v>
      </c>
      <c r="B56" s="38">
        <f>+'ABIA Passenger &amp; Cargo Activity'!B56</f>
        <v>317333</v>
      </c>
      <c r="C56" s="42">
        <f>(+'ABIA Passenger &amp; Cargo Activity'!D56)+'ABIA Passenger &amp; Cargo Activity'!B56</f>
        <v>320987</v>
      </c>
      <c r="D56" s="42">
        <v>56401</v>
      </c>
      <c r="E56" s="42">
        <v>63635</v>
      </c>
      <c r="F56" s="48">
        <f t="shared" si="26"/>
        <v>-2.23092422683271E-2</v>
      </c>
      <c r="G56" s="48">
        <f t="shared" si="27"/>
        <v>-2.8530873389142106E-2</v>
      </c>
      <c r="H56" s="48">
        <f t="shared" si="28"/>
        <v>1.0716269734602083E-2</v>
      </c>
      <c r="I56" s="48">
        <f t="shared" si="29"/>
        <v>7.7279997466229589E-3</v>
      </c>
    </row>
    <row r="57" spans="1:9" s="40" customFormat="1" ht="13.5" x14ac:dyDescent="0.25">
      <c r="A57" s="43" t="s">
        <v>57</v>
      </c>
      <c r="B57" s="38">
        <f>+'ABIA Passenger &amp; Cargo Activity'!B57</f>
        <v>189524</v>
      </c>
      <c r="C57" s="42">
        <f>(+'ABIA Passenger &amp; Cargo Activity'!D57)+'ABIA Passenger &amp; Cargo Activity'!B57</f>
        <v>189565</v>
      </c>
      <c r="D57" s="42">
        <v>30543</v>
      </c>
      <c r="E57" s="42">
        <v>34801</v>
      </c>
      <c r="F57" s="48">
        <f t="shared" si="26"/>
        <v>-0.40275987684861014</v>
      </c>
      <c r="G57" s="48">
        <f t="shared" si="27"/>
        <v>-0.40943091153224276</v>
      </c>
      <c r="H57" s="48">
        <f t="shared" si="28"/>
        <v>-0.45846704845658764</v>
      </c>
      <c r="I57" s="48">
        <f t="shared" si="29"/>
        <v>-0.45311542390194076</v>
      </c>
    </row>
    <row r="58" spans="1:9" s="40" customFormat="1" ht="13.5" x14ac:dyDescent="0.25">
      <c r="A58" s="43" t="s">
        <v>58</v>
      </c>
      <c r="B58" s="38">
        <f>+'ABIA Passenger &amp; Cargo Activity'!B58</f>
        <v>263460</v>
      </c>
      <c r="C58" s="42">
        <f>(+'ABIA Passenger &amp; Cargo Activity'!D58)+'ABIA Passenger &amp; Cargo Activity'!B58</f>
        <v>263481</v>
      </c>
      <c r="D58" s="42">
        <v>40288</v>
      </c>
      <c r="E58" s="42">
        <v>44219</v>
      </c>
      <c r="F58" s="48">
        <f t="shared" si="26"/>
        <v>0.39011418078976806</v>
      </c>
      <c r="G58" s="48">
        <f t="shared" si="27"/>
        <v>0.38992430037190412</v>
      </c>
      <c r="H58" s="48">
        <f t="shared" si="28"/>
        <v>0.31905837671479553</v>
      </c>
      <c r="I58" s="48">
        <f t="shared" si="29"/>
        <v>0.27062440734461651</v>
      </c>
    </row>
    <row r="59" spans="1:9" s="40" customFormat="1" ht="13.5" x14ac:dyDescent="0.25">
      <c r="A59" s="43" t="s">
        <v>59</v>
      </c>
      <c r="B59" s="38">
        <f>+'ABIA Passenger &amp; Cargo Activity'!B59</f>
        <v>254482</v>
      </c>
      <c r="C59" s="42">
        <f>(+'ABIA Passenger &amp; Cargo Activity'!D59)+'ABIA Passenger &amp; Cargo Activity'!B59</f>
        <v>254499</v>
      </c>
      <c r="D59" s="42">
        <v>40689</v>
      </c>
      <c r="E59" s="42">
        <v>44884</v>
      </c>
      <c r="F59" s="48">
        <f t="shared" si="26"/>
        <v>-3.4077279283382673E-2</v>
      </c>
      <c r="G59" s="48">
        <f t="shared" si="27"/>
        <v>-3.4089744611565921E-2</v>
      </c>
      <c r="H59" s="48">
        <f t="shared" si="28"/>
        <v>9.9533359809372522E-3</v>
      </c>
      <c r="I59" s="48">
        <f t="shared" si="29"/>
        <v>1.5038784233022004E-2</v>
      </c>
    </row>
    <row r="60" spans="1:9" s="40" customFormat="1" ht="13.5" x14ac:dyDescent="0.25">
      <c r="A60" s="43" t="s">
        <v>60</v>
      </c>
      <c r="B60" s="38">
        <f>+'ABIA Passenger &amp; Cargo Activity'!B60</f>
        <v>260831</v>
      </c>
      <c r="C60" s="42">
        <f>(+'ABIA Passenger &amp; Cargo Activity'!D60)+'ABIA Passenger &amp; Cargo Activity'!B60</f>
        <v>260831</v>
      </c>
      <c r="D60" s="42">
        <v>40897</v>
      </c>
      <c r="E60" s="42">
        <v>45797</v>
      </c>
      <c r="F60" s="48">
        <f t="shared" si="26"/>
        <v>2.4948719359326004E-2</v>
      </c>
      <c r="G60" s="48">
        <f t="shared" si="27"/>
        <v>2.4880254932239419E-2</v>
      </c>
      <c r="H60" s="48">
        <f t="shared" si="28"/>
        <v>5.1119467177861335E-3</v>
      </c>
      <c r="I60" s="48">
        <f t="shared" si="29"/>
        <v>2.0341324302646822E-2</v>
      </c>
    </row>
    <row r="61" spans="1:9" s="40" customFormat="1" ht="13.5" x14ac:dyDescent="0.25">
      <c r="A61" s="43" t="s">
        <v>61</v>
      </c>
      <c r="B61" s="38">
        <f>+'ABIA Passenger &amp; Cargo Activity'!B61</f>
        <v>213991</v>
      </c>
      <c r="C61" s="42">
        <f>(+'ABIA Passenger &amp; Cargo Activity'!D61)+'ABIA Passenger &amp; Cargo Activity'!B61</f>
        <v>213991</v>
      </c>
      <c r="D61" s="42">
        <v>38555</v>
      </c>
      <c r="E61" s="42">
        <v>43622</v>
      </c>
      <c r="F61" s="48">
        <f t="shared" si="26"/>
        <v>-0.17957988122577453</v>
      </c>
      <c r="G61" s="48">
        <f t="shared" si="27"/>
        <v>-0.17957988122577453</v>
      </c>
      <c r="H61" s="48">
        <f t="shared" si="28"/>
        <v>-5.7265814118394993E-2</v>
      </c>
      <c r="I61" s="48">
        <f t="shared" si="29"/>
        <v>-4.7492193811821737E-2</v>
      </c>
    </row>
    <row r="62" spans="1:9" s="40" customFormat="1" ht="13.5" x14ac:dyDescent="0.25">
      <c r="A62" s="43" t="s">
        <v>62</v>
      </c>
      <c r="B62" s="38">
        <f>+'ABIA Passenger &amp; Cargo Activity'!B62</f>
        <v>216799</v>
      </c>
      <c r="C62" s="42">
        <f>(+'ABIA Passenger &amp; Cargo Activity'!D62)+'ABIA Passenger &amp; Cargo Activity'!B62</f>
        <v>216799</v>
      </c>
      <c r="D62" s="42">
        <v>38639</v>
      </c>
      <c r="E62" s="42">
        <v>43391</v>
      </c>
      <c r="F62" s="48">
        <f t="shared" si="26"/>
        <v>1.3122047188900468E-2</v>
      </c>
      <c r="G62" s="48">
        <f t="shared" si="27"/>
        <v>1.3122047188900468E-2</v>
      </c>
      <c r="H62" s="48">
        <f t="shared" si="28"/>
        <v>2.1787057450395539E-3</v>
      </c>
      <c r="I62" s="48">
        <f t="shared" si="29"/>
        <v>-5.2954930998120216E-3</v>
      </c>
    </row>
    <row r="63" spans="1:9" s="40" customFormat="1" ht="13.5" x14ac:dyDescent="0.25">
      <c r="A63" s="43" t="s">
        <v>63</v>
      </c>
      <c r="B63" s="38">
        <f>+'ABIA Passenger &amp; Cargo Activity'!B63</f>
        <v>279468</v>
      </c>
      <c r="C63" s="42">
        <f>(+'ABIA Passenger &amp; Cargo Activity'!D63)+'ABIA Passenger &amp; Cargo Activity'!B63</f>
        <v>279468</v>
      </c>
      <c r="D63" s="42">
        <v>48499</v>
      </c>
      <c r="E63" s="42">
        <v>54556</v>
      </c>
      <c r="F63" s="48">
        <f t="shared" si="26"/>
        <v>0.2890649864621147</v>
      </c>
      <c r="G63" s="48">
        <f t="shared" si="27"/>
        <v>0.2890649864621147</v>
      </c>
      <c r="H63" s="48">
        <f t="shared" si="28"/>
        <v>0.25518258754108541</v>
      </c>
      <c r="I63" s="48">
        <f t="shared" si="29"/>
        <v>0.25731142402802426</v>
      </c>
    </row>
    <row r="64" spans="1:9" s="40" customFormat="1" ht="13.5" x14ac:dyDescent="0.25">
      <c r="A64" s="43" t="s">
        <v>64</v>
      </c>
      <c r="B64" s="38">
        <f>+'ABIA Passenger &amp; Cargo Activity'!B64</f>
        <v>265367</v>
      </c>
      <c r="C64" s="42">
        <f>(+'ABIA Passenger &amp; Cargo Activity'!D64)+'ABIA Passenger &amp; Cargo Activity'!B64</f>
        <v>265367</v>
      </c>
      <c r="D64" s="42">
        <v>45434</v>
      </c>
      <c r="E64" s="42">
        <v>50796</v>
      </c>
      <c r="F64" s="48">
        <f t="shared" si="26"/>
        <v>-5.0456581791117408E-2</v>
      </c>
      <c r="G64" s="48">
        <f t="shared" si="27"/>
        <v>-5.0456581791117408E-2</v>
      </c>
      <c r="H64" s="48">
        <f t="shared" si="28"/>
        <v>-6.3197179323285016E-2</v>
      </c>
      <c r="I64" s="48">
        <f t="shared" si="29"/>
        <v>-6.8920008798299001E-2</v>
      </c>
    </row>
    <row r="65" spans="1:9" s="40" customFormat="1" ht="13.5" x14ac:dyDescent="0.25">
      <c r="A65" s="43" t="s">
        <v>65</v>
      </c>
      <c r="B65" s="38">
        <f>+'ABIA Passenger &amp; Cargo Activity'!B65</f>
        <v>298613</v>
      </c>
      <c r="C65" s="42">
        <f>(+'ABIA Passenger &amp; Cargo Activity'!D65)+'ABIA Passenger &amp; Cargo Activity'!B65</f>
        <v>299661</v>
      </c>
      <c r="D65" s="42">
        <v>47124</v>
      </c>
      <c r="E65" s="42">
        <v>52677</v>
      </c>
      <c r="F65" s="48">
        <f t="shared" si="26"/>
        <v>0.1252830985013208</v>
      </c>
      <c r="G65" s="48">
        <f t="shared" si="27"/>
        <v>0.12923234614703411</v>
      </c>
      <c r="H65" s="48">
        <f t="shared" si="28"/>
        <v>3.7196812959457676E-2</v>
      </c>
      <c r="I65" s="48">
        <f t="shared" si="29"/>
        <v>3.7030474840538626E-2</v>
      </c>
    </row>
    <row r="66" spans="1:9" s="40" customFormat="1" ht="13.5" x14ac:dyDescent="0.25">
      <c r="A66" s="43" t="s">
        <v>66</v>
      </c>
      <c r="B66" s="38">
        <f>+'ABIA Passenger &amp; Cargo Activity'!B66</f>
        <v>291825</v>
      </c>
      <c r="C66" s="42">
        <f>(+'ABIA Passenger &amp; Cargo Activity'!D66)+'ABIA Passenger &amp; Cargo Activity'!B66</f>
        <v>295255</v>
      </c>
      <c r="D66" s="42">
        <v>49278</v>
      </c>
      <c r="E66" s="42">
        <v>55429</v>
      </c>
      <c r="F66" s="48">
        <f t="shared" si="26"/>
        <v>-2.2731763185125899E-2</v>
      </c>
      <c r="G66" s="48">
        <f t="shared" si="27"/>
        <v>-1.4703281374619986E-2</v>
      </c>
      <c r="H66" s="48">
        <f t="shared" si="28"/>
        <v>4.5709192768016299E-2</v>
      </c>
      <c r="I66" s="48">
        <f t="shared" si="29"/>
        <v>5.2242914364903088E-2</v>
      </c>
    </row>
    <row r="67" spans="1:9" s="40" customFormat="1" ht="13.5" x14ac:dyDescent="0.25">
      <c r="A67" s="43" t="s">
        <v>67</v>
      </c>
      <c r="B67" s="38">
        <f>+'ABIA Passenger &amp; Cargo Activity'!B67</f>
        <v>298319</v>
      </c>
      <c r="C67" s="42">
        <f>(+'ABIA Passenger &amp; Cargo Activity'!D67)+'ABIA Passenger &amp; Cargo Activity'!B67</f>
        <v>302086</v>
      </c>
      <c r="D67" s="42">
        <v>51259</v>
      </c>
      <c r="E67" s="42">
        <v>57901</v>
      </c>
      <c r="F67" s="48">
        <f t="shared" si="26"/>
        <v>2.2253062623147433E-2</v>
      </c>
      <c r="G67" s="48">
        <f t="shared" si="27"/>
        <v>2.3135933345751977E-2</v>
      </c>
      <c r="H67" s="48">
        <f t="shared" si="28"/>
        <v>4.0200495149965501E-2</v>
      </c>
      <c r="I67" s="48">
        <f t="shared" si="29"/>
        <v>4.4597593317577441E-2</v>
      </c>
    </row>
    <row r="68" spans="1:9" s="40" customFormat="1" ht="13.5" x14ac:dyDescent="0.25">
      <c r="A68" s="43" t="s">
        <v>68</v>
      </c>
      <c r="B68" s="38">
        <f>+'ABIA Passenger &amp; Cargo Activity'!B68</f>
        <v>276117</v>
      </c>
      <c r="C68" s="42">
        <f>(+'ABIA Passenger &amp; Cargo Activity'!D68)+'ABIA Passenger &amp; Cargo Activity'!B68</f>
        <v>278716</v>
      </c>
      <c r="D68" s="42">
        <v>51321</v>
      </c>
      <c r="E68" s="42">
        <v>57961</v>
      </c>
      <c r="F68" s="48">
        <f t="shared" si="26"/>
        <v>-7.4423687395036853E-2</v>
      </c>
      <c r="G68" s="48">
        <f t="shared" si="27"/>
        <v>-7.7362075700297267E-2</v>
      </c>
      <c r="H68" s="48">
        <f t="shared" si="28"/>
        <v>1.209543689888605E-3</v>
      </c>
      <c r="I68" s="48">
        <f t="shared" si="29"/>
        <v>1.0362515327887257E-3</v>
      </c>
    </row>
    <row r="69" spans="1:9" s="40" customFormat="1" ht="13.5" x14ac:dyDescent="0.25">
      <c r="A69" s="43" t="s">
        <v>69</v>
      </c>
      <c r="B69" s="38">
        <f>+'ABIA Passenger &amp; Cargo Activity'!B69</f>
        <v>230319</v>
      </c>
      <c r="C69" s="42">
        <f>(+'ABIA Passenger &amp; Cargo Activity'!D69)+'ABIA Passenger &amp; Cargo Activity'!B69</f>
        <v>230319</v>
      </c>
      <c r="D69" s="42">
        <v>40276</v>
      </c>
      <c r="E69" s="42">
        <v>45498</v>
      </c>
      <c r="F69" s="48">
        <f t="shared" si="26"/>
        <v>-0.1658644704962027</v>
      </c>
      <c r="G69" s="48">
        <f t="shared" si="27"/>
        <v>-0.17364270440161311</v>
      </c>
      <c r="H69" s="48">
        <f t="shared" si="28"/>
        <v>-0.21521404493287349</v>
      </c>
      <c r="I69" s="48">
        <f t="shared" si="29"/>
        <v>-0.21502389537792654</v>
      </c>
    </row>
    <row r="70" spans="1:9" s="40" customFormat="1" ht="13.5" x14ac:dyDescent="0.25">
      <c r="A70" s="43" t="s">
        <v>70</v>
      </c>
      <c r="B70" s="38">
        <f>+'ABIA Passenger &amp; Cargo Activity'!B70</f>
        <v>266335</v>
      </c>
      <c r="C70" s="42">
        <f>(+'ABIA Passenger &amp; Cargo Activity'!D70)+'ABIA Passenger &amp; Cargo Activity'!B70</f>
        <v>266335</v>
      </c>
      <c r="D70" s="42">
        <v>48392</v>
      </c>
      <c r="E70" s="42">
        <v>53674</v>
      </c>
      <c r="F70" s="48">
        <f t="shared" si="26"/>
        <v>0.15637441982641467</v>
      </c>
      <c r="G70" s="48">
        <f t="shared" si="27"/>
        <v>0.15637441982641467</v>
      </c>
      <c r="H70" s="48">
        <f t="shared" ref="H70:H101" si="30">(+D70-D69)/D69</f>
        <v>0.20150958387128812</v>
      </c>
      <c r="I70" s="48">
        <f t="shared" si="29"/>
        <v>0.17970020660248803</v>
      </c>
    </row>
    <row r="71" spans="1:9" s="40" customFormat="1" ht="13.5" x14ac:dyDescent="0.25">
      <c r="A71" s="43" t="s">
        <v>71</v>
      </c>
      <c r="B71" s="38">
        <f>+'ABIA Passenger &amp; Cargo Activity'!B71</f>
        <v>251745</v>
      </c>
      <c r="C71" s="42">
        <f>(+'ABIA Passenger &amp; Cargo Activity'!D71)+'ABIA Passenger &amp; Cargo Activity'!B71</f>
        <v>251745</v>
      </c>
      <c r="D71" s="42">
        <v>45210</v>
      </c>
      <c r="E71" s="42">
        <v>50348</v>
      </c>
      <c r="F71" s="48">
        <f t="shared" si="26"/>
        <v>-5.478063341280718E-2</v>
      </c>
      <c r="G71" s="48">
        <f t="shared" si="27"/>
        <v>-5.478063341280718E-2</v>
      </c>
      <c r="H71" s="48">
        <f t="shared" si="30"/>
        <v>-6.5754670193420406E-2</v>
      </c>
      <c r="I71" s="48">
        <f t="shared" si="29"/>
        <v>-6.1966687781793789E-2</v>
      </c>
    </row>
    <row r="72" spans="1:9" s="40" customFormat="1" ht="13.5" x14ac:dyDescent="0.25">
      <c r="A72" s="43" t="s">
        <v>72</v>
      </c>
      <c r="B72" s="38">
        <f>+'ABIA Passenger &amp; Cargo Activity'!B72</f>
        <v>285642</v>
      </c>
      <c r="C72" s="42">
        <f>(+'ABIA Passenger &amp; Cargo Activity'!D72)+'ABIA Passenger &amp; Cargo Activity'!B72</f>
        <v>285642</v>
      </c>
      <c r="D72" s="42">
        <v>50033</v>
      </c>
      <c r="E72" s="42">
        <v>55753</v>
      </c>
      <c r="F72" s="48">
        <f t="shared" si="26"/>
        <v>0.13464815587201334</v>
      </c>
      <c r="G72" s="48">
        <f t="shared" si="27"/>
        <v>0.13464815587201334</v>
      </c>
      <c r="H72" s="48">
        <f t="shared" si="30"/>
        <v>0.10667993806679939</v>
      </c>
      <c r="I72" s="48">
        <f t="shared" si="29"/>
        <v>0.10735282434257568</v>
      </c>
    </row>
    <row r="73" spans="1:9" s="40" customFormat="1" ht="13.5" x14ac:dyDescent="0.25">
      <c r="A73" s="43" t="s">
        <v>73</v>
      </c>
      <c r="B73" s="38">
        <f>+'ABIA Passenger &amp; Cargo Activity'!B73</f>
        <v>223705</v>
      </c>
      <c r="C73" s="42">
        <f>(+'ABIA Passenger &amp; Cargo Activity'!D73)+'ABIA Passenger &amp; Cargo Activity'!B73</f>
        <v>223705</v>
      </c>
      <c r="D73" s="42">
        <v>43363</v>
      </c>
      <c r="E73" s="42">
        <v>49034</v>
      </c>
      <c r="F73" s="48">
        <f t="shared" si="26"/>
        <v>-0.21683435909285048</v>
      </c>
      <c r="G73" s="48">
        <f t="shared" si="27"/>
        <v>-0.21683435909285048</v>
      </c>
      <c r="H73" s="48">
        <f t="shared" si="30"/>
        <v>-0.13331201407071333</v>
      </c>
      <c r="I73" s="48">
        <f t="shared" si="29"/>
        <v>-0.12051369433034993</v>
      </c>
    </row>
    <row r="74" spans="1:9" s="40" customFormat="1" ht="13.5" x14ac:dyDescent="0.25">
      <c r="A74" s="43" t="s">
        <v>74</v>
      </c>
      <c r="B74" s="38">
        <f>+'ABIA Passenger &amp; Cargo Activity'!B74</f>
        <v>215505</v>
      </c>
      <c r="C74" s="42">
        <f>(+'ABIA Passenger &amp; Cargo Activity'!D74)+'ABIA Passenger &amp; Cargo Activity'!B74</f>
        <v>215505</v>
      </c>
      <c r="D74" s="42">
        <v>41485</v>
      </c>
      <c r="E74" s="42">
        <v>46557</v>
      </c>
      <c r="F74" s="48">
        <f t="shared" si="26"/>
        <v>-3.665541673185669E-2</v>
      </c>
      <c r="G74" s="48">
        <f t="shared" si="27"/>
        <v>-3.665541673185669E-2</v>
      </c>
      <c r="H74" s="48">
        <f t="shared" si="30"/>
        <v>-4.3308811659709893E-2</v>
      </c>
      <c r="I74" s="48">
        <f t="shared" si="29"/>
        <v>-5.0515968511644978E-2</v>
      </c>
    </row>
    <row r="75" spans="1:9" s="40" customFormat="1" ht="13.5" x14ac:dyDescent="0.25">
      <c r="A75" s="43" t="s">
        <v>75</v>
      </c>
      <c r="B75" s="38">
        <f>+'ABIA Passenger &amp; Cargo Activity'!B75</f>
        <v>274551</v>
      </c>
      <c r="C75" s="42">
        <f>(+'ABIA Passenger &amp; Cargo Activity'!D75)+'ABIA Passenger &amp; Cargo Activity'!B75</f>
        <v>275470</v>
      </c>
      <c r="D75" s="42">
        <v>50410</v>
      </c>
      <c r="E75" s="42">
        <v>56282</v>
      </c>
      <c r="F75" s="48">
        <f t="shared" si="26"/>
        <v>0.27398900257534625</v>
      </c>
      <c r="G75" s="48">
        <f t="shared" si="27"/>
        <v>0.27825340479339228</v>
      </c>
      <c r="H75" s="48">
        <f t="shared" si="30"/>
        <v>0.21513800168735689</v>
      </c>
      <c r="I75" s="48">
        <f t="shared" si="29"/>
        <v>0.20888373391756343</v>
      </c>
    </row>
    <row r="76" spans="1:9" s="40" customFormat="1" ht="13.5" x14ac:dyDescent="0.25">
      <c r="A76" s="43" t="s">
        <v>76</v>
      </c>
      <c r="B76" s="38">
        <f>+'ABIA Passenger &amp; Cargo Activity'!B76</f>
        <v>245639</v>
      </c>
      <c r="C76" s="42">
        <f>(+'ABIA Passenger &amp; Cargo Activity'!D76)+'ABIA Passenger &amp; Cargo Activity'!B76</f>
        <v>246468</v>
      </c>
      <c r="D76" s="42">
        <v>47384</v>
      </c>
      <c r="E76" s="42">
        <v>52380</v>
      </c>
      <c r="F76" s="48">
        <f t="shared" si="26"/>
        <v>-0.10530648222006112</v>
      </c>
      <c r="G76" s="48">
        <f t="shared" si="27"/>
        <v>-0.10528188187461429</v>
      </c>
      <c r="H76" s="48">
        <f t="shared" si="30"/>
        <v>-6.0027772267407263E-2</v>
      </c>
      <c r="I76" s="48">
        <f t="shared" si="29"/>
        <v>-6.9329448136171423E-2</v>
      </c>
    </row>
    <row r="77" spans="1:9" s="40" customFormat="1" ht="13.5" x14ac:dyDescent="0.25">
      <c r="A77" s="43" t="s">
        <v>77</v>
      </c>
      <c r="B77" s="38">
        <f>+'ABIA Passenger &amp; Cargo Activity'!B77</f>
        <v>275333</v>
      </c>
      <c r="C77" s="42">
        <f>(+'ABIA Passenger &amp; Cargo Activity'!D77)+'ABIA Passenger &amp; Cargo Activity'!B77</f>
        <v>276803</v>
      </c>
      <c r="D77" s="42">
        <v>49429</v>
      </c>
      <c r="E77" s="42">
        <v>54559</v>
      </c>
      <c r="F77" s="48">
        <f t="shared" si="26"/>
        <v>0.12088471293239265</v>
      </c>
      <c r="G77" s="48">
        <f t="shared" si="27"/>
        <v>0.12307885810734051</v>
      </c>
      <c r="H77" s="48">
        <f t="shared" si="30"/>
        <v>4.3158028026338002E-2</v>
      </c>
      <c r="I77" s="48">
        <f t="shared" si="29"/>
        <v>4.1599847269950363E-2</v>
      </c>
    </row>
    <row r="78" spans="1:9" s="40" customFormat="1" ht="13.5" x14ac:dyDescent="0.25">
      <c r="A78" s="43" t="s">
        <v>78</v>
      </c>
      <c r="B78" s="38">
        <f>+'ABIA Passenger &amp; Cargo Activity'!B78</f>
        <v>289741</v>
      </c>
      <c r="C78" s="42">
        <f>(+'ABIA Passenger &amp; Cargo Activity'!D78)+'ABIA Passenger &amp; Cargo Activity'!B78</f>
        <v>293047</v>
      </c>
      <c r="D78" s="42">
        <v>52573</v>
      </c>
      <c r="E78" s="42">
        <v>58586</v>
      </c>
      <c r="F78" s="48">
        <f t="shared" si="26"/>
        <v>5.232936117356074E-2</v>
      </c>
      <c r="G78" s="48">
        <f t="shared" si="27"/>
        <v>5.8684335068622813E-2</v>
      </c>
      <c r="H78" s="48">
        <f t="shared" si="30"/>
        <v>6.3606384915737724E-2</v>
      </c>
      <c r="I78" s="48">
        <f t="shared" si="29"/>
        <v>7.3810003849044153E-2</v>
      </c>
    </row>
    <row r="79" spans="1:9" s="40" customFormat="1" ht="13.5" x14ac:dyDescent="0.25">
      <c r="A79" s="43" t="s">
        <v>79</v>
      </c>
      <c r="B79" s="38">
        <f>+'ABIA Passenger &amp; Cargo Activity'!B79</f>
        <v>302229</v>
      </c>
      <c r="C79" s="42">
        <f>(+'ABIA Passenger &amp; Cargo Activity'!D79)+'ABIA Passenger &amp; Cargo Activity'!B79</f>
        <v>306168</v>
      </c>
      <c r="D79" s="42">
        <v>56168</v>
      </c>
      <c r="E79" s="42">
        <v>63071</v>
      </c>
      <c r="F79" s="48">
        <f t="shared" si="26"/>
        <v>4.3100562226264148E-2</v>
      </c>
      <c r="G79" s="48">
        <f t="shared" si="27"/>
        <v>4.4774387726200918E-2</v>
      </c>
      <c r="H79" s="48">
        <f t="shared" si="30"/>
        <v>6.8381108173396987E-2</v>
      </c>
      <c r="I79" s="48">
        <f t="shared" si="29"/>
        <v>7.6554125559007272E-2</v>
      </c>
    </row>
    <row r="80" spans="1:9" s="40" customFormat="1" ht="13.5" x14ac:dyDescent="0.25">
      <c r="A80" s="43" t="s">
        <v>80</v>
      </c>
      <c r="B80" s="38">
        <f>+'ABIA Passenger &amp; Cargo Activity'!B80</f>
        <v>269630</v>
      </c>
      <c r="C80" s="42">
        <f>(+'ABIA Passenger &amp; Cargo Activity'!D80)+'ABIA Passenger &amp; Cargo Activity'!B80</f>
        <v>271457</v>
      </c>
      <c r="D80" s="42">
        <v>54353</v>
      </c>
      <c r="E80" s="42">
        <v>61329</v>
      </c>
      <c r="F80" s="48">
        <f t="shared" si="26"/>
        <v>-0.10786191927313395</v>
      </c>
      <c r="G80" s="48">
        <f t="shared" si="27"/>
        <v>-0.11337239685401479</v>
      </c>
      <c r="H80" s="48">
        <f t="shared" si="30"/>
        <v>-3.2313772966813842E-2</v>
      </c>
      <c r="I80" s="48">
        <f t="shared" si="29"/>
        <v>-2.7619666724802205E-2</v>
      </c>
    </row>
    <row r="81" spans="1:9" s="40" customFormat="1" ht="13.5" x14ac:dyDescent="0.25">
      <c r="A81" s="43" t="s">
        <v>81</v>
      </c>
      <c r="B81" s="38">
        <f>+'ABIA Passenger &amp; Cargo Activity'!B81</f>
        <v>247798</v>
      </c>
      <c r="C81" s="42">
        <f>(+'ABIA Passenger &amp; Cargo Activity'!D81)+'ABIA Passenger &amp; Cargo Activity'!B81</f>
        <v>248554</v>
      </c>
      <c r="D81" s="42">
        <v>44594</v>
      </c>
      <c r="E81" s="42">
        <v>49936</v>
      </c>
      <c r="F81" s="48">
        <f t="shared" si="26"/>
        <v>-8.0970218447502129E-2</v>
      </c>
      <c r="G81" s="48">
        <f t="shared" si="27"/>
        <v>-8.4370636970127866E-2</v>
      </c>
      <c r="H81" s="48">
        <f t="shared" si="30"/>
        <v>-0.17954850698213531</v>
      </c>
      <c r="I81" s="48">
        <f t="shared" si="29"/>
        <v>-0.18576855973519868</v>
      </c>
    </row>
    <row r="82" spans="1:9" s="40" customFormat="1" ht="13.5" x14ac:dyDescent="0.25">
      <c r="A82" s="43" t="s">
        <v>82</v>
      </c>
      <c r="B82" s="38">
        <f>+'ABIA Passenger &amp; Cargo Activity'!B82</f>
        <v>273189</v>
      </c>
      <c r="C82" s="42">
        <f>(+'ABIA Passenger &amp; Cargo Activity'!D82)+'ABIA Passenger &amp; Cargo Activity'!B82</f>
        <v>274222</v>
      </c>
      <c r="D82" s="42">
        <v>50361</v>
      </c>
      <c r="E82" s="42">
        <v>55852</v>
      </c>
      <c r="F82" s="48">
        <f t="shared" si="26"/>
        <v>0.10246652515355249</v>
      </c>
      <c r="G82" s="48">
        <f t="shared" si="27"/>
        <v>0.10326930968723094</v>
      </c>
      <c r="H82" s="48">
        <f t="shared" si="30"/>
        <v>0.12932233035834417</v>
      </c>
      <c r="I82" s="48">
        <f t="shared" si="29"/>
        <v>0.11847164370394105</v>
      </c>
    </row>
    <row r="83" spans="1:9" s="40" customFormat="1" ht="13.5" x14ac:dyDescent="0.25">
      <c r="A83" s="43" t="s">
        <v>83</v>
      </c>
      <c r="B83" s="38">
        <f>+'ABIA Passenger &amp; Cargo Activity'!B83</f>
        <v>260468</v>
      </c>
      <c r="C83" s="42">
        <f>(+'ABIA Passenger &amp; Cargo Activity'!D83)+'ABIA Passenger &amp; Cargo Activity'!B83</f>
        <v>261570</v>
      </c>
      <c r="D83" s="42">
        <v>47465</v>
      </c>
      <c r="E83" s="42">
        <v>52938</v>
      </c>
      <c r="F83" s="48">
        <f t="shared" si="26"/>
        <v>-4.6564832405404315E-2</v>
      </c>
      <c r="G83" s="48">
        <f t="shared" si="27"/>
        <v>-4.6137800759968199E-2</v>
      </c>
      <c r="H83" s="48">
        <f t="shared" si="30"/>
        <v>-5.7504815234010444E-2</v>
      </c>
      <c r="I83" s="48">
        <f t="shared" si="29"/>
        <v>-5.2173601661534057E-2</v>
      </c>
    </row>
    <row r="84" spans="1:9" s="40" customFormat="1" ht="13.5" x14ac:dyDescent="0.25">
      <c r="A84" s="43" t="s">
        <v>84</v>
      </c>
      <c r="B84" s="38">
        <f>+'ABIA Passenger &amp; Cargo Activity'!B84</f>
        <v>280762</v>
      </c>
      <c r="C84" s="42">
        <f>(+'ABIA Passenger &amp; Cargo Activity'!D84)+'ABIA Passenger &amp; Cargo Activity'!B84</f>
        <v>281887</v>
      </c>
      <c r="D84" s="42">
        <v>50144</v>
      </c>
      <c r="E84" s="42">
        <v>56202</v>
      </c>
      <c r="F84" s="48">
        <f t="shared" si="26"/>
        <v>7.7913601670838648E-2</v>
      </c>
      <c r="G84" s="48">
        <f t="shared" si="27"/>
        <v>7.7673280574989484E-2</v>
      </c>
      <c r="H84" s="48">
        <f t="shared" si="30"/>
        <v>5.6441588538923421E-2</v>
      </c>
      <c r="I84" s="48">
        <f t="shared" si="29"/>
        <v>6.1657032755298651E-2</v>
      </c>
    </row>
    <row r="85" spans="1:9" s="40" customFormat="1" ht="13.5" x14ac:dyDescent="0.25">
      <c r="A85" s="43" t="s">
        <v>85</v>
      </c>
      <c r="B85" s="38">
        <f>+'ABIA Passenger &amp; Cargo Activity'!B85</f>
        <v>222115</v>
      </c>
      <c r="C85" s="42">
        <f>(+'ABIA Passenger &amp; Cargo Activity'!D85)+'ABIA Passenger &amp; Cargo Activity'!B85</f>
        <v>223150</v>
      </c>
      <c r="D85" s="42">
        <v>44224</v>
      </c>
      <c r="E85" s="42">
        <v>50323</v>
      </c>
      <c r="F85" s="48">
        <f t="shared" si="26"/>
        <v>-0.20888510553422471</v>
      </c>
      <c r="G85" s="48">
        <f t="shared" si="27"/>
        <v>-0.20837073011525895</v>
      </c>
      <c r="H85" s="48">
        <f t="shared" si="30"/>
        <v>-0.11805998723675813</v>
      </c>
      <c r="I85" s="48">
        <f t="shared" si="29"/>
        <v>-0.10460481833386712</v>
      </c>
    </row>
    <row r="86" spans="1:9" s="40" customFormat="1" ht="13.5" x14ac:dyDescent="0.25">
      <c r="A86" s="43" t="s">
        <v>86</v>
      </c>
      <c r="B86" s="38">
        <f>+'ABIA Passenger &amp; Cargo Activity'!B86</f>
        <v>234150</v>
      </c>
      <c r="C86" s="42">
        <f>(+'ABIA Passenger &amp; Cargo Activity'!D86)+'ABIA Passenger &amp; Cargo Activity'!B86</f>
        <v>234960</v>
      </c>
      <c r="D86" s="42">
        <v>45729</v>
      </c>
      <c r="E86" s="42">
        <v>51528</v>
      </c>
      <c r="F86" s="48">
        <f t="shared" si="26"/>
        <v>5.4183643608040878E-2</v>
      </c>
      <c r="G86" s="48">
        <f t="shared" si="27"/>
        <v>5.2924042124131751E-2</v>
      </c>
      <c r="H86" s="48">
        <f t="shared" si="30"/>
        <v>3.4031295224312592E-2</v>
      </c>
      <c r="I86" s="48">
        <f t="shared" si="29"/>
        <v>2.394531327623552E-2</v>
      </c>
    </row>
    <row r="87" spans="1:9" s="40" customFormat="1" ht="13.5" x14ac:dyDescent="0.25">
      <c r="A87" s="43" t="s">
        <v>87</v>
      </c>
      <c r="B87" s="38">
        <f>+'ABIA Passenger &amp; Cargo Activity'!B87</f>
        <v>293266</v>
      </c>
      <c r="C87" s="42">
        <f>(+'ABIA Passenger &amp; Cargo Activity'!D87)+'ABIA Passenger &amp; Cargo Activity'!B87</f>
        <v>293803</v>
      </c>
      <c r="D87" s="42">
        <v>54653</v>
      </c>
      <c r="E87" s="42">
        <v>61421</v>
      </c>
      <c r="F87" s="48">
        <f t="shared" si="26"/>
        <v>0.2524706384796071</v>
      </c>
      <c r="G87" s="48">
        <f t="shared" si="27"/>
        <v>0.2504383724889343</v>
      </c>
      <c r="H87" s="48">
        <f t="shared" si="30"/>
        <v>0.19514968619475606</v>
      </c>
      <c r="I87" s="48">
        <f t="shared" si="29"/>
        <v>0.19199270299642912</v>
      </c>
    </row>
    <row r="88" spans="1:9" s="40" customFormat="1" ht="13.5" x14ac:dyDescent="0.25">
      <c r="A88" s="43" t="s">
        <v>88</v>
      </c>
      <c r="B88" s="38">
        <f>+'ABIA Passenger &amp; Cargo Activity'!B88</f>
        <v>289212</v>
      </c>
      <c r="C88" s="42">
        <f>(+'ABIA Passenger &amp; Cargo Activity'!D88)+'ABIA Passenger &amp; Cargo Activity'!B88</f>
        <v>289827</v>
      </c>
      <c r="D88" s="42">
        <v>53731</v>
      </c>
      <c r="E88" s="42">
        <v>60163</v>
      </c>
      <c r="F88" s="48">
        <f t="shared" si="26"/>
        <v>-1.3823627696357574E-2</v>
      </c>
      <c r="G88" s="48">
        <f t="shared" si="27"/>
        <v>-1.3532877472319889E-2</v>
      </c>
      <c r="H88" s="48">
        <f t="shared" si="30"/>
        <v>-1.6870071176330669E-2</v>
      </c>
      <c r="I88" s="48">
        <f t="shared" si="29"/>
        <v>-2.0481594243011349E-2</v>
      </c>
    </row>
    <row r="89" spans="1:9" s="40" customFormat="1" ht="13.5" x14ac:dyDescent="0.25">
      <c r="A89" s="43" t="s">
        <v>89</v>
      </c>
      <c r="B89" s="38">
        <f>+'ABIA Passenger &amp; Cargo Activity'!B89</f>
        <v>295625</v>
      </c>
      <c r="C89" s="42">
        <f>(+'ABIA Passenger &amp; Cargo Activity'!D89)+'ABIA Passenger &amp; Cargo Activity'!B89</f>
        <v>297373</v>
      </c>
      <c r="D89" s="42">
        <v>53403</v>
      </c>
      <c r="E89" s="42">
        <v>59838</v>
      </c>
      <c r="F89" s="48">
        <f t="shared" si="26"/>
        <v>2.2174045336984635E-2</v>
      </c>
      <c r="G89" s="48">
        <f t="shared" si="27"/>
        <v>2.6036221608062741E-2</v>
      </c>
      <c r="H89" s="48">
        <f t="shared" si="30"/>
        <v>-6.104483445310901E-3</v>
      </c>
      <c r="I89" s="48">
        <f t="shared" si="29"/>
        <v>-5.4019912570849194E-3</v>
      </c>
    </row>
    <row r="90" spans="1:9" s="40" customFormat="1" ht="13.5" x14ac:dyDescent="0.25">
      <c r="A90" s="43" t="s">
        <v>90</v>
      </c>
      <c r="B90" s="38">
        <f>+'ABIA Passenger &amp; Cargo Activity'!B90</f>
        <v>318789</v>
      </c>
      <c r="C90" s="42">
        <f>(+'ABIA Passenger &amp; Cargo Activity'!D90)+'ABIA Passenger &amp; Cargo Activity'!B90</f>
        <v>321253</v>
      </c>
      <c r="D90" s="42">
        <v>57370</v>
      </c>
      <c r="E90" s="42">
        <v>64530</v>
      </c>
      <c r="F90" s="48">
        <f t="shared" si="26"/>
        <v>7.8356025369978863E-2</v>
      </c>
      <c r="G90" s="48">
        <f t="shared" si="27"/>
        <v>8.0303188251791516E-2</v>
      </c>
      <c r="H90" s="48">
        <f t="shared" si="30"/>
        <v>7.4284216242533188E-2</v>
      </c>
      <c r="I90" s="48">
        <f t="shared" si="29"/>
        <v>7.8411711621377722E-2</v>
      </c>
    </row>
    <row r="91" spans="1:9" s="40" customFormat="1" ht="13.5" x14ac:dyDescent="0.25">
      <c r="A91" s="43" t="s">
        <v>91</v>
      </c>
      <c r="B91" s="38">
        <f>+'ABIA Passenger &amp; Cargo Activity'!B91</f>
        <v>321342</v>
      </c>
      <c r="C91" s="42">
        <f>(+'ABIA Passenger &amp; Cargo Activity'!D91)+'ABIA Passenger &amp; Cargo Activity'!B91</f>
        <v>324143</v>
      </c>
      <c r="D91" s="42">
        <v>60086</v>
      </c>
      <c r="E91" s="42">
        <v>68179</v>
      </c>
      <c r="F91" s="48">
        <f t="shared" si="26"/>
        <v>8.0084319095075421E-3</v>
      </c>
      <c r="G91" s="48">
        <f t="shared" si="27"/>
        <v>8.9960249398449189E-3</v>
      </c>
      <c r="H91" s="48">
        <f t="shared" si="30"/>
        <v>4.7341816280285866E-2</v>
      </c>
      <c r="I91" s="48">
        <f t="shared" si="29"/>
        <v>5.6547342321400899E-2</v>
      </c>
    </row>
    <row r="92" spans="1:9" s="40" customFormat="1" ht="13.5" x14ac:dyDescent="0.25">
      <c r="A92" s="43" t="s">
        <v>92</v>
      </c>
      <c r="B92" s="38">
        <f>+'ABIA Passenger &amp; Cargo Activity'!B92</f>
        <v>287430</v>
      </c>
      <c r="C92" s="42">
        <f>(+'ABIA Passenger &amp; Cargo Activity'!D92)+'ABIA Passenger &amp; Cargo Activity'!B92</f>
        <v>289077</v>
      </c>
      <c r="D92" s="42">
        <v>57814</v>
      </c>
      <c r="E92" s="42">
        <v>65581</v>
      </c>
      <c r="F92" s="48">
        <f t="shared" si="26"/>
        <v>-0.1055324233993689</v>
      </c>
      <c r="G92" s="48">
        <f t="shared" si="27"/>
        <v>-0.10818064866432409</v>
      </c>
      <c r="H92" s="48">
        <f t="shared" si="30"/>
        <v>-3.7812468794727556E-2</v>
      </c>
      <c r="I92" s="48">
        <f t="shared" si="29"/>
        <v>-3.8105575030434588E-2</v>
      </c>
    </row>
    <row r="93" spans="1:9" s="40" customFormat="1" ht="13.5" x14ac:dyDescent="0.25">
      <c r="A93" s="43" t="s">
        <v>93</v>
      </c>
      <c r="B93" s="38">
        <f>+'ABIA Passenger &amp; Cargo Activity'!B93</f>
        <v>273450</v>
      </c>
      <c r="C93" s="42">
        <f>(+'ABIA Passenger &amp; Cargo Activity'!D93)+'ABIA Passenger &amp; Cargo Activity'!B93</f>
        <v>274376</v>
      </c>
      <c r="D93" s="42">
        <v>48018</v>
      </c>
      <c r="E93" s="42">
        <v>53998</v>
      </c>
      <c r="F93" s="48">
        <f t="shared" si="26"/>
        <v>-4.8637929234944158E-2</v>
      </c>
      <c r="G93" s="48">
        <f t="shared" si="27"/>
        <v>-5.0854962518636901E-2</v>
      </c>
      <c r="H93" s="48">
        <f t="shared" si="30"/>
        <v>-0.16943992804511018</v>
      </c>
      <c r="I93" s="48">
        <f t="shared" si="29"/>
        <v>-0.17662127750415516</v>
      </c>
    </row>
    <row r="94" spans="1:9" s="40" customFormat="1" ht="13.5" x14ac:dyDescent="0.25">
      <c r="A94" s="43" t="s">
        <v>94</v>
      </c>
      <c r="B94" s="38">
        <f>+'ABIA Passenger &amp; Cargo Activity'!B94</f>
        <v>297314</v>
      </c>
      <c r="C94" s="42">
        <f>(+'ABIA Passenger &amp; Cargo Activity'!D94)+'ABIA Passenger &amp; Cargo Activity'!B94</f>
        <v>298344</v>
      </c>
      <c r="D94" s="42">
        <v>54609</v>
      </c>
      <c r="E94" s="42">
        <v>60779</v>
      </c>
      <c r="F94" s="48">
        <f t="shared" si="26"/>
        <v>8.7270067654050099E-2</v>
      </c>
      <c r="G94" s="48">
        <f t="shared" si="27"/>
        <v>8.7354579117707082E-2</v>
      </c>
      <c r="H94" s="48">
        <f t="shared" si="30"/>
        <v>0.13726102711483193</v>
      </c>
      <c r="I94" s="48">
        <f t="shared" si="29"/>
        <v>0.12557872513796808</v>
      </c>
    </row>
    <row r="95" spans="1:9" s="40" customFormat="1" ht="13.5" x14ac:dyDescent="0.25">
      <c r="A95" s="43" t="s">
        <v>95</v>
      </c>
      <c r="B95" s="38">
        <f>+'ABIA Passenger &amp; Cargo Activity'!B95</f>
        <v>291432</v>
      </c>
      <c r="C95" s="42">
        <f>(+'ABIA Passenger &amp; Cargo Activity'!D95)+'ABIA Passenger &amp; Cargo Activity'!B95</f>
        <v>291848</v>
      </c>
      <c r="D95" s="42">
        <v>52074</v>
      </c>
      <c r="E95" s="42">
        <v>58020</v>
      </c>
      <c r="F95" s="48">
        <f t="shared" si="26"/>
        <v>-1.9783797601189316E-2</v>
      </c>
      <c r="G95" s="48">
        <f t="shared" si="27"/>
        <v>-2.1773523181294076E-2</v>
      </c>
      <c r="H95" s="48">
        <f t="shared" si="30"/>
        <v>-4.6420919628632644E-2</v>
      </c>
      <c r="I95" s="48">
        <f t="shared" si="29"/>
        <v>-4.5393968311423352E-2</v>
      </c>
    </row>
    <row r="96" spans="1:9" s="40" customFormat="1" ht="13.5" x14ac:dyDescent="0.25">
      <c r="A96" s="43" t="s">
        <v>96</v>
      </c>
      <c r="B96" s="38">
        <f>+'ABIA Passenger &amp; Cargo Activity'!B96</f>
        <v>296380</v>
      </c>
      <c r="C96" s="42">
        <f>(+'ABIA Passenger &amp; Cargo Activity'!D96)+'ABIA Passenger &amp; Cargo Activity'!B96</f>
        <v>297075</v>
      </c>
      <c r="D96" s="42">
        <v>52927</v>
      </c>
      <c r="E96" s="42">
        <v>59654</v>
      </c>
      <c r="F96" s="48">
        <f t="shared" si="26"/>
        <v>1.6978231628647505E-2</v>
      </c>
      <c r="G96" s="48">
        <f t="shared" si="27"/>
        <v>1.7910007949343495E-2</v>
      </c>
      <c r="H96" s="48">
        <f t="shared" si="30"/>
        <v>1.6380535391942237E-2</v>
      </c>
      <c r="I96" s="48">
        <f t="shared" si="29"/>
        <v>2.8162702516373664E-2</v>
      </c>
    </row>
    <row r="97" spans="1:9" s="40" customFormat="1" ht="13.5" x14ac:dyDescent="0.25">
      <c r="A97" s="43" t="s">
        <v>97</v>
      </c>
      <c r="B97" s="38">
        <f>+'ABIA Passenger &amp; Cargo Activity'!B97</f>
        <v>242843</v>
      </c>
      <c r="C97" s="42">
        <f>(+'ABIA Passenger &amp; Cargo Activity'!D97)+'ABIA Passenger &amp; Cargo Activity'!B97</f>
        <v>243073</v>
      </c>
      <c r="D97" s="42">
        <v>48249</v>
      </c>
      <c r="E97" s="42">
        <v>55230</v>
      </c>
      <c r="F97" s="48">
        <f t="shared" si="26"/>
        <v>-0.18063634523247182</v>
      </c>
      <c r="G97" s="48">
        <f t="shared" si="27"/>
        <v>-0.18177901203399816</v>
      </c>
      <c r="H97" s="48">
        <f t="shared" si="30"/>
        <v>-8.8385889999433184E-2</v>
      </c>
      <c r="I97" s="48">
        <f t="shared" si="29"/>
        <v>-7.4160995071579444E-2</v>
      </c>
    </row>
    <row r="98" spans="1:9" s="40" customFormat="1" ht="13.5" x14ac:dyDescent="0.25">
      <c r="A98" s="43" t="s">
        <v>98</v>
      </c>
      <c r="B98" s="38">
        <f>+'ABIA Passenger &amp; Cargo Activity'!B98</f>
        <v>244312</v>
      </c>
      <c r="C98" s="42">
        <f>(+'ABIA Passenger &amp; Cargo Activity'!D98)+'ABIA Passenger &amp; Cargo Activity'!B98</f>
        <v>244639</v>
      </c>
      <c r="D98" s="42">
        <v>47372</v>
      </c>
      <c r="E98" s="42">
        <v>53658</v>
      </c>
      <c r="F98" s="48">
        <f t="shared" si="26"/>
        <v>6.0491758049439348E-3</v>
      </c>
      <c r="G98" s="48">
        <f t="shared" si="27"/>
        <v>6.4425090404940082E-3</v>
      </c>
      <c r="H98" s="48">
        <f t="shared" si="30"/>
        <v>-1.8176542519015938E-2</v>
      </c>
      <c r="I98" s="48">
        <f t="shared" si="29"/>
        <v>-2.8462791960890819E-2</v>
      </c>
    </row>
    <row r="99" spans="1:9" s="40" customFormat="1" ht="13.5" x14ac:dyDescent="0.25">
      <c r="A99" s="43" t="s">
        <v>99</v>
      </c>
      <c r="B99" s="38">
        <f>+'ABIA Passenger &amp; Cargo Activity'!B99</f>
        <v>315454</v>
      </c>
      <c r="C99" s="42">
        <f>(+'ABIA Passenger &amp; Cargo Activity'!D99)+'ABIA Passenger &amp; Cargo Activity'!B99</f>
        <v>315566</v>
      </c>
      <c r="D99" s="42">
        <v>59224</v>
      </c>
      <c r="E99" s="42">
        <v>67107</v>
      </c>
      <c r="F99" s="48">
        <f t="shared" si="26"/>
        <v>0.2911932283309866</v>
      </c>
      <c r="G99" s="48">
        <f t="shared" si="27"/>
        <v>0.28992515502434196</v>
      </c>
      <c r="H99" s="48">
        <f t="shared" si="30"/>
        <v>0.25018998564552902</v>
      </c>
      <c r="I99" s="48">
        <f t="shared" si="29"/>
        <v>0.25064296097506428</v>
      </c>
    </row>
    <row r="100" spans="1:9" s="40" customFormat="1" ht="13.5" x14ac:dyDescent="0.25">
      <c r="A100" s="43" t="s">
        <v>100</v>
      </c>
      <c r="B100" s="38">
        <f>+'ABIA Passenger &amp; Cargo Activity'!B100</f>
        <v>299171</v>
      </c>
      <c r="C100" s="42">
        <f>(+'ABIA Passenger &amp; Cargo Activity'!D100)+'ABIA Passenger &amp; Cargo Activity'!B100</f>
        <v>299171</v>
      </c>
      <c r="D100" s="42">
        <v>55247</v>
      </c>
      <c r="E100" s="42">
        <v>62336</v>
      </c>
      <c r="F100" s="48">
        <f t="shared" si="26"/>
        <v>-5.1617668503173203E-2</v>
      </c>
      <c r="G100" s="48">
        <f t="shared" si="27"/>
        <v>-5.1954266302453367E-2</v>
      </c>
      <c r="H100" s="48">
        <f t="shared" si="30"/>
        <v>-6.7151830339051741E-2</v>
      </c>
      <c r="I100" s="48">
        <f t="shared" si="29"/>
        <v>-7.1095414785342814E-2</v>
      </c>
    </row>
    <row r="101" spans="1:9" s="40" customFormat="1" ht="13.5" x14ac:dyDescent="0.25">
      <c r="A101" s="43" t="s">
        <v>101</v>
      </c>
      <c r="B101" s="38">
        <f>+'ABIA Passenger &amp; Cargo Activity'!B101</f>
        <v>325219</v>
      </c>
      <c r="C101" s="42">
        <f>(+'ABIA Passenger &amp; Cargo Activity'!D101)+'ABIA Passenger &amp; Cargo Activity'!B101</f>
        <v>325688</v>
      </c>
      <c r="D101" s="42">
        <v>57610</v>
      </c>
      <c r="E101" s="42">
        <v>64844</v>
      </c>
      <c r="F101" s="48">
        <f t="shared" si="26"/>
        <v>8.706726253547302E-2</v>
      </c>
      <c r="G101" s="48">
        <f t="shared" si="27"/>
        <v>8.8634927850627238E-2</v>
      </c>
      <c r="H101" s="48">
        <f t="shared" si="30"/>
        <v>4.2771553206508953E-2</v>
      </c>
      <c r="I101" s="48">
        <f t="shared" si="29"/>
        <v>4.0233572895277209E-2</v>
      </c>
    </row>
    <row r="102" spans="1:9" s="40" customFormat="1" ht="13.5" x14ac:dyDescent="0.25">
      <c r="A102" s="43" t="s">
        <v>102</v>
      </c>
      <c r="B102" s="38">
        <f>+'ABIA Passenger &amp; Cargo Activity'!B102</f>
        <v>334927</v>
      </c>
      <c r="C102" s="42">
        <f>(+'ABIA Passenger &amp; Cargo Activity'!D102)+'ABIA Passenger &amp; Cargo Activity'!B102</f>
        <v>337846</v>
      </c>
      <c r="D102" s="42">
        <v>60034</v>
      </c>
      <c r="E102" s="42">
        <v>67921</v>
      </c>
      <c r="F102" s="48">
        <f t="shared" ref="F102:F119" si="31">(+B102-B101)/B101</f>
        <v>2.9850654482056708E-2</v>
      </c>
      <c r="G102" s="48">
        <f t="shared" ref="G102:G119" si="32">(+C102-C101)/C101</f>
        <v>3.733020559553929E-2</v>
      </c>
      <c r="H102" s="48">
        <f t="shared" ref="H102:H133" si="33">(+D102-D101)/D101</f>
        <v>4.2076028467279987E-2</v>
      </c>
      <c r="I102" s="48">
        <f t="shared" ref="I102:I129" si="34">(+E102-E101)/E101</f>
        <v>4.7452347171673556E-2</v>
      </c>
    </row>
    <row r="103" spans="1:9" s="40" customFormat="1" ht="13.5" x14ac:dyDescent="0.25">
      <c r="A103" s="43" t="s">
        <v>103</v>
      </c>
      <c r="B103" s="38">
        <f>+'ABIA Passenger &amp; Cargo Activity'!B103</f>
        <v>337405</v>
      </c>
      <c r="C103" s="42">
        <f>(+'ABIA Passenger &amp; Cargo Activity'!D103)+'ABIA Passenger &amp; Cargo Activity'!B103</f>
        <v>340094</v>
      </c>
      <c r="D103" s="42">
        <v>62748</v>
      </c>
      <c r="E103" s="42">
        <v>71472</v>
      </c>
      <c r="F103" s="48">
        <f t="shared" si="31"/>
        <v>7.3986271635311579E-3</v>
      </c>
      <c r="G103" s="48">
        <f t="shared" si="32"/>
        <v>6.6539192413111303E-3</v>
      </c>
      <c r="H103" s="48">
        <f t="shared" si="33"/>
        <v>4.520771562781091E-2</v>
      </c>
      <c r="I103" s="48">
        <f t="shared" si="34"/>
        <v>5.2281326835588407E-2</v>
      </c>
    </row>
    <row r="104" spans="1:9" s="40" customFormat="1" ht="13.5" x14ac:dyDescent="0.25">
      <c r="A104" s="43" t="s">
        <v>104</v>
      </c>
      <c r="B104" s="38">
        <f>+'ABIA Passenger &amp; Cargo Activity'!B104</f>
        <v>306490</v>
      </c>
      <c r="C104" s="42">
        <f>(+'ABIA Passenger &amp; Cargo Activity'!D104)+'ABIA Passenger &amp; Cargo Activity'!B104</f>
        <v>307650</v>
      </c>
      <c r="D104" s="42">
        <v>59438</v>
      </c>
      <c r="E104" s="42">
        <v>67562</v>
      </c>
      <c r="F104" s="48">
        <f t="shared" si="31"/>
        <v>-9.1625790963382289E-2</v>
      </c>
      <c r="G104" s="48">
        <f t="shared" si="32"/>
        <v>-9.5397154904232354E-2</v>
      </c>
      <c r="H104" s="48">
        <f t="shared" si="33"/>
        <v>-5.2750685280805766E-2</v>
      </c>
      <c r="I104" s="48">
        <f t="shared" si="34"/>
        <v>-5.4706738303111707E-2</v>
      </c>
    </row>
    <row r="105" spans="1:9" s="40" customFormat="1" ht="13.5" x14ac:dyDescent="0.25">
      <c r="A105" s="43" t="s">
        <v>105</v>
      </c>
      <c r="B105" s="38">
        <f>+'ABIA Passenger &amp; Cargo Activity'!B105</f>
        <v>295219</v>
      </c>
      <c r="C105" s="42">
        <f>(+'ABIA Passenger &amp; Cargo Activity'!D105)+'ABIA Passenger &amp; Cargo Activity'!B105</f>
        <v>295219</v>
      </c>
      <c r="D105" s="42">
        <v>50896</v>
      </c>
      <c r="E105" s="42">
        <v>57387</v>
      </c>
      <c r="F105" s="48">
        <f t="shared" si="31"/>
        <v>-3.6774446148324577E-2</v>
      </c>
      <c r="G105" s="48">
        <f t="shared" si="32"/>
        <v>-4.0406305867056722E-2</v>
      </c>
      <c r="H105" s="48">
        <f t="shared" si="33"/>
        <v>-0.1437127763383694</v>
      </c>
      <c r="I105" s="48">
        <f t="shared" si="34"/>
        <v>-0.15060240963855423</v>
      </c>
    </row>
    <row r="106" spans="1:9" s="40" customFormat="1" ht="13.5" x14ac:dyDescent="0.25">
      <c r="A106" s="43" t="s">
        <v>106</v>
      </c>
      <c r="B106" s="38">
        <f>+'ABIA Passenger &amp; Cargo Activity'!B106</f>
        <v>317402</v>
      </c>
      <c r="C106" s="42">
        <f>(+'ABIA Passenger &amp; Cargo Activity'!D106)+'ABIA Passenger &amp; Cargo Activity'!B106</f>
        <v>317402</v>
      </c>
      <c r="D106" s="42">
        <v>54040</v>
      </c>
      <c r="E106" s="42">
        <v>60441</v>
      </c>
      <c r="F106" s="48">
        <f t="shared" si="31"/>
        <v>7.5140827656756504E-2</v>
      </c>
      <c r="G106" s="48">
        <f t="shared" si="32"/>
        <v>7.5140827656756504E-2</v>
      </c>
      <c r="H106" s="48">
        <f t="shared" si="33"/>
        <v>6.1773027349889972E-2</v>
      </c>
      <c r="I106" s="48">
        <f t="shared" si="34"/>
        <v>5.3217627685712796E-2</v>
      </c>
    </row>
    <row r="107" spans="1:9" s="40" customFormat="1" ht="13.5" x14ac:dyDescent="0.25">
      <c r="A107" s="43" t="s">
        <v>107</v>
      </c>
      <c r="B107" s="38">
        <f>+'ABIA Passenger &amp; Cargo Activity'!B107</f>
        <v>313759</v>
      </c>
      <c r="C107" s="42">
        <f>(+'ABIA Passenger &amp; Cargo Activity'!D107)+'ABIA Passenger &amp; Cargo Activity'!B107</f>
        <v>313759</v>
      </c>
      <c r="D107" s="42">
        <v>53026</v>
      </c>
      <c r="E107" s="42">
        <v>59194</v>
      </c>
      <c r="F107" s="48">
        <f t="shared" si="31"/>
        <v>-1.1477558427483129E-2</v>
      </c>
      <c r="G107" s="48">
        <f t="shared" si="32"/>
        <v>-1.1477558427483129E-2</v>
      </c>
      <c r="H107" s="48">
        <f t="shared" si="33"/>
        <v>-1.8763878608438193E-2</v>
      </c>
      <c r="I107" s="48">
        <f t="shared" si="34"/>
        <v>-2.0631690408828444E-2</v>
      </c>
    </row>
    <row r="108" spans="1:9" s="40" customFormat="1" ht="13.5" x14ac:dyDescent="0.25">
      <c r="A108" s="43" t="s">
        <v>108</v>
      </c>
      <c r="B108" s="38">
        <f>+'ABIA Passenger &amp; Cargo Activity'!B108</f>
        <v>304698</v>
      </c>
      <c r="C108" s="42">
        <f>(+'ABIA Passenger &amp; Cargo Activity'!D108)+'ABIA Passenger &amp; Cargo Activity'!B108</f>
        <v>304698</v>
      </c>
      <c r="D108" s="42">
        <v>53030</v>
      </c>
      <c r="E108" s="42">
        <v>60019</v>
      </c>
      <c r="F108" s="48">
        <f t="shared" si="31"/>
        <v>-2.887885287752702E-2</v>
      </c>
      <c r="G108" s="48">
        <f t="shared" si="32"/>
        <v>-2.887885287752702E-2</v>
      </c>
      <c r="H108" s="48">
        <f t="shared" si="33"/>
        <v>7.5434692415041681E-5</v>
      </c>
      <c r="I108" s="48">
        <f t="shared" si="34"/>
        <v>1.3937223367233166E-2</v>
      </c>
    </row>
    <row r="109" spans="1:9" s="40" customFormat="1" ht="13.5" x14ac:dyDescent="0.25">
      <c r="A109" s="43" t="s">
        <v>109</v>
      </c>
      <c r="B109" s="38">
        <f>+'ABIA Passenger &amp; Cargo Activity'!B109</f>
        <v>272438</v>
      </c>
      <c r="C109" s="42">
        <f>(+'ABIA Passenger &amp; Cargo Activity'!D109)+'ABIA Passenger &amp; Cargo Activity'!B109</f>
        <v>272596</v>
      </c>
      <c r="D109" s="42">
        <v>49081</v>
      </c>
      <c r="E109" s="42">
        <v>56149</v>
      </c>
      <c r="F109" s="48">
        <f t="shared" si="31"/>
        <v>-0.10587532573236451</v>
      </c>
      <c r="G109" s="48">
        <f t="shared" si="32"/>
        <v>-0.10535677949970135</v>
      </c>
      <c r="H109" s="48">
        <f t="shared" si="33"/>
        <v>-7.4467282670186694E-2</v>
      </c>
      <c r="I109" s="48">
        <f t="shared" si="34"/>
        <v>-6.4479581465869143E-2</v>
      </c>
    </row>
    <row r="110" spans="1:9" s="40" customFormat="1" ht="13.5" x14ac:dyDescent="0.25">
      <c r="A110" s="43" t="s">
        <v>110</v>
      </c>
      <c r="B110" s="38">
        <f>+'ABIA Passenger &amp; Cargo Activity'!B110</f>
        <v>273827</v>
      </c>
      <c r="C110" s="42">
        <f>(+'ABIA Passenger &amp; Cargo Activity'!D110)+'ABIA Passenger &amp; Cargo Activity'!B110</f>
        <v>273827</v>
      </c>
      <c r="D110" s="42">
        <v>47534</v>
      </c>
      <c r="E110" s="42">
        <v>53870</v>
      </c>
      <c r="F110" s="48">
        <f t="shared" si="31"/>
        <v>5.0984077111122534E-3</v>
      </c>
      <c r="G110" s="48">
        <f t="shared" si="32"/>
        <v>4.5158402911267955E-3</v>
      </c>
      <c r="H110" s="48">
        <f t="shared" si="33"/>
        <v>-3.1519325197123124E-2</v>
      </c>
      <c r="I110" s="48">
        <f t="shared" si="34"/>
        <v>-4.0588434344333825E-2</v>
      </c>
    </row>
    <row r="111" spans="1:9" s="40" customFormat="1" ht="13.5" x14ac:dyDescent="0.25">
      <c r="A111" s="43" t="s">
        <v>111</v>
      </c>
      <c r="B111" s="38">
        <f>+'ABIA Passenger &amp; Cargo Activity'!B111</f>
        <v>347810</v>
      </c>
      <c r="C111" s="42">
        <f>(+'ABIA Passenger &amp; Cargo Activity'!D111)+'ABIA Passenger &amp; Cargo Activity'!B111</f>
        <v>347810</v>
      </c>
      <c r="D111" s="42">
        <v>58543</v>
      </c>
      <c r="E111" s="42">
        <v>66523</v>
      </c>
      <c r="F111" s="48">
        <f t="shared" si="31"/>
        <v>0.27018153797835859</v>
      </c>
      <c r="G111" s="48">
        <f t="shared" si="32"/>
        <v>0.27018153797835859</v>
      </c>
      <c r="H111" s="48">
        <f t="shared" si="33"/>
        <v>0.23160264231918207</v>
      </c>
      <c r="I111" s="48">
        <f t="shared" si="34"/>
        <v>0.23488026731019121</v>
      </c>
    </row>
    <row r="112" spans="1:9" s="40" customFormat="1" ht="13.5" x14ac:dyDescent="0.25">
      <c r="A112" s="43" t="s">
        <v>112</v>
      </c>
      <c r="B112" s="38">
        <f>+'ABIA Passenger &amp; Cargo Activity'!B112</f>
        <v>325251</v>
      </c>
      <c r="C112" s="42">
        <f>(+'ABIA Passenger &amp; Cargo Activity'!D112)+'ABIA Passenger &amp; Cargo Activity'!B112</f>
        <v>325251</v>
      </c>
      <c r="D112" s="42">
        <v>56042</v>
      </c>
      <c r="E112" s="42">
        <v>63694</v>
      </c>
      <c r="F112" s="48">
        <f t="shared" si="31"/>
        <v>-6.4860124780771106E-2</v>
      </c>
      <c r="G112" s="48">
        <f t="shared" si="32"/>
        <v>-6.4860124780771106E-2</v>
      </c>
      <c r="H112" s="48">
        <f t="shared" si="33"/>
        <v>-4.2720735186102525E-2</v>
      </c>
      <c r="I112" s="48">
        <f t="shared" si="34"/>
        <v>-4.2526644919802174E-2</v>
      </c>
    </row>
    <row r="113" spans="1:9" s="40" customFormat="1" ht="13.5" x14ac:dyDescent="0.25">
      <c r="A113" s="43" t="s">
        <v>113</v>
      </c>
      <c r="B113" s="38">
        <f>+'ABIA Passenger &amp; Cargo Activity'!B113</f>
        <v>360277</v>
      </c>
      <c r="C113" s="42">
        <f>(+'ABIA Passenger &amp; Cargo Activity'!D113)+'ABIA Passenger &amp; Cargo Activity'!B113</f>
        <v>360843</v>
      </c>
      <c r="D113" s="42">
        <v>57331</v>
      </c>
      <c r="E113" s="42">
        <v>64885</v>
      </c>
      <c r="F113" s="48">
        <f t="shared" si="31"/>
        <v>0.10768913854223354</v>
      </c>
      <c r="G113" s="48">
        <f t="shared" si="32"/>
        <v>0.10942933303817667</v>
      </c>
      <c r="H113" s="48">
        <f t="shared" si="33"/>
        <v>2.3000606687841263E-2</v>
      </c>
      <c r="I113" s="48">
        <f t="shared" si="34"/>
        <v>1.8698778534869846E-2</v>
      </c>
    </row>
    <row r="114" spans="1:9" s="40" customFormat="1" ht="13.5" x14ac:dyDescent="0.25">
      <c r="A114" s="43" t="s">
        <v>114</v>
      </c>
      <c r="B114" s="38">
        <f>+'ABIA Passenger &amp; Cargo Activity'!B114</f>
        <v>357001</v>
      </c>
      <c r="C114" s="42">
        <f>(+'ABIA Passenger &amp; Cargo Activity'!D114)+'ABIA Passenger &amp; Cargo Activity'!B114</f>
        <v>358076</v>
      </c>
      <c r="D114" s="42">
        <v>59488</v>
      </c>
      <c r="E114" s="42">
        <v>67723</v>
      </c>
      <c r="F114" s="48">
        <f t="shared" si="31"/>
        <v>-9.0930034390205323E-3</v>
      </c>
      <c r="G114" s="48">
        <f t="shared" si="32"/>
        <v>-7.6681548485075229E-3</v>
      </c>
      <c r="H114" s="48">
        <f t="shared" si="33"/>
        <v>3.7623624217264659E-2</v>
      </c>
      <c r="I114" s="48">
        <f t="shared" si="34"/>
        <v>4.3738922709408955E-2</v>
      </c>
    </row>
    <row r="115" spans="1:9" s="40" customFormat="1" ht="13.5" x14ac:dyDescent="0.25">
      <c r="A115" s="43" t="s">
        <v>115</v>
      </c>
      <c r="B115" s="38">
        <f>+'ABIA Passenger &amp; Cargo Activity'!B115</f>
        <v>350578</v>
      </c>
      <c r="C115" s="42">
        <f>(+'ABIA Passenger &amp; Cargo Activity'!D115)+'ABIA Passenger &amp; Cargo Activity'!B115</f>
        <v>351598</v>
      </c>
      <c r="D115" s="42">
        <v>61036</v>
      </c>
      <c r="E115" s="42">
        <v>70066</v>
      </c>
      <c r="F115" s="48">
        <f t="shared" si="31"/>
        <v>-1.7991546242167387E-2</v>
      </c>
      <c r="G115" s="48">
        <f t="shared" si="32"/>
        <v>-1.8091131491638646E-2</v>
      </c>
      <c r="H115" s="48">
        <f t="shared" si="33"/>
        <v>2.6022054868208716E-2</v>
      </c>
      <c r="I115" s="48">
        <f t="shared" si="34"/>
        <v>3.4596813490247035E-2</v>
      </c>
    </row>
    <row r="116" spans="1:9" s="40" customFormat="1" ht="13.5" x14ac:dyDescent="0.25">
      <c r="A116" s="43" t="s">
        <v>116</v>
      </c>
      <c r="B116" s="38">
        <f>+'ABIA Passenger &amp; Cargo Activity'!B116</f>
        <v>323119</v>
      </c>
      <c r="C116" s="42">
        <f>(+'ABIA Passenger &amp; Cargo Activity'!D116)+'ABIA Passenger &amp; Cargo Activity'!B116</f>
        <v>323528</v>
      </c>
      <c r="D116" s="42">
        <v>58512</v>
      </c>
      <c r="E116" s="42">
        <v>66985</v>
      </c>
      <c r="F116" s="48">
        <f t="shared" si="31"/>
        <v>-7.8324937674354916E-2</v>
      </c>
      <c r="G116" s="48">
        <f t="shared" si="32"/>
        <v>-7.9835493944789213E-2</v>
      </c>
      <c r="H116" s="48">
        <f t="shared" si="33"/>
        <v>-4.1352644341044631E-2</v>
      </c>
      <c r="I116" s="48">
        <f t="shared" si="34"/>
        <v>-4.397282562155682E-2</v>
      </c>
    </row>
    <row r="117" spans="1:9" s="40" customFormat="1" ht="13.5" x14ac:dyDescent="0.25">
      <c r="A117" s="43" t="s">
        <v>117</v>
      </c>
      <c r="B117" s="38">
        <f>+'ABIA Passenger &amp; Cargo Activity'!B117</f>
        <v>319189</v>
      </c>
      <c r="C117" s="42">
        <f>(+'ABIA Passenger &amp; Cargo Activity'!D117)+'ABIA Passenger &amp; Cargo Activity'!B117</f>
        <v>319189</v>
      </c>
      <c r="D117" s="42">
        <v>50193</v>
      </c>
      <c r="E117" s="42">
        <v>56909</v>
      </c>
      <c r="F117" s="48">
        <f t="shared" si="31"/>
        <v>-1.2162701667187631E-2</v>
      </c>
      <c r="G117" s="48">
        <f t="shared" si="32"/>
        <v>-1.3411513068420661E-2</v>
      </c>
      <c r="H117" s="48">
        <f t="shared" si="33"/>
        <v>-0.14217596390484002</v>
      </c>
      <c r="I117" s="48">
        <f t="shared" si="34"/>
        <v>-0.15042173620959917</v>
      </c>
    </row>
    <row r="118" spans="1:9" s="40" customFormat="1" ht="13.5" x14ac:dyDescent="0.25">
      <c r="A118" s="43" t="s">
        <v>118</v>
      </c>
      <c r="B118" s="38">
        <f>+'ABIA Passenger &amp; Cargo Activity'!B118</f>
        <v>336988</v>
      </c>
      <c r="C118" s="42">
        <f>(+'ABIA Passenger &amp; Cargo Activity'!D118)+'ABIA Passenger &amp; Cargo Activity'!B118</f>
        <v>336988</v>
      </c>
      <c r="D118" s="42">
        <v>55341</v>
      </c>
      <c r="E118" s="42">
        <v>62089</v>
      </c>
      <c r="F118" s="48">
        <f t="shared" si="31"/>
        <v>5.5763199859644286E-2</v>
      </c>
      <c r="G118" s="48">
        <f t="shared" si="32"/>
        <v>5.5763199859644286E-2</v>
      </c>
      <c r="H118" s="48">
        <f t="shared" si="33"/>
        <v>0.10256410256410256</v>
      </c>
      <c r="I118" s="48">
        <f t="shared" si="34"/>
        <v>9.1022509620622402E-2</v>
      </c>
    </row>
    <row r="119" spans="1:9" s="40" customFormat="1" ht="13.5" x14ac:dyDescent="0.25">
      <c r="A119" s="43" t="s">
        <v>119</v>
      </c>
      <c r="B119" s="38">
        <f>+'ABIA Passenger &amp; Cargo Activity'!B119</f>
        <v>334445</v>
      </c>
      <c r="C119" s="42">
        <f>(+'ABIA Passenger &amp; Cargo Activity'!D119)+'ABIA Passenger &amp; Cargo Activity'!B119</f>
        <v>334445</v>
      </c>
      <c r="D119" s="42">
        <v>54091</v>
      </c>
      <c r="E119" s="42">
        <v>60742</v>
      </c>
      <c r="F119" s="48">
        <f t="shared" si="31"/>
        <v>-7.5462627749356059E-3</v>
      </c>
      <c r="G119" s="48">
        <f t="shared" si="32"/>
        <v>-7.5462627749356059E-3</v>
      </c>
      <c r="H119" s="48">
        <f t="shared" si="33"/>
        <v>-2.2587231889557472E-2</v>
      </c>
      <c r="I119" s="48">
        <f t="shared" si="34"/>
        <v>-2.1694664111195219E-2</v>
      </c>
    </row>
    <row r="120" spans="1:9" s="40" customFormat="1" ht="13.5" x14ac:dyDescent="0.25">
      <c r="A120" s="43" t="s">
        <v>120</v>
      </c>
      <c r="B120" s="38">
        <f>+'ABIA Passenger &amp; Cargo Activity'!B120</f>
        <v>333352</v>
      </c>
      <c r="C120" s="42">
        <f>(+'ABIA Passenger &amp; Cargo Activity'!D120)+'ABIA Passenger &amp; Cargo Activity'!B120</f>
        <v>334185</v>
      </c>
      <c r="D120" s="42">
        <v>53736</v>
      </c>
      <c r="E120" s="42">
        <v>61156</v>
      </c>
      <c r="F120" s="48">
        <f>(+B120-B119)/B119</f>
        <v>-3.2681008835533498E-3</v>
      </c>
      <c r="G120" s="48">
        <f>(+C120-C119)/C119</f>
        <v>-7.7740734649942445E-4</v>
      </c>
      <c r="H120" s="48">
        <f t="shared" si="33"/>
        <v>-6.5630141798081014E-3</v>
      </c>
      <c r="I120" s="48">
        <f t="shared" si="34"/>
        <v>6.8157123571828387E-3</v>
      </c>
    </row>
    <row r="121" spans="1:9" s="40" customFormat="1" ht="13.5" x14ac:dyDescent="0.25">
      <c r="A121" s="43" t="s">
        <v>121</v>
      </c>
      <c r="B121" s="38">
        <f>+'ABIA Passenger &amp; Cargo Activity'!B121</f>
        <v>277989</v>
      </c>
      <c r="C121" s="42">
        <f>(+'ABIA Passenger &amp; Cargo Activity'!D121)+'ABIA Passenger &amp; Cargo Activity'!B121</f>
        <v>278825</v>
      </c>
      <c r="D121" s="42">
        <v>50222</v>
      </c>
      <c r="E121" s="42">
        <v>57653</v>
      </c>
      <c r="F121" s="48">
        <f>(+B121-B120)/B120</f>
        <v>-0.16607969953682594</v>
      </c>
      <c r="G121" s="48">
        <f>(+C121-C120)/C120</f>
        <v>-0.16565674701138591</v>
      </c>
      <c r="H121" s="48">
        <f t="shared" si="33"/>
        <v>-6.5393776983772522E-2</v>
      </c>
      <c r="I121" s="48">
        <f t="shared" si="34"/>
        <v>-5.7279743606514485E-2</v>
      </c>
    </row>
    <row r="122" spans="1:9" s="40" customFormat="1" ht="13.5" x14ac:dyDescent="0.25">
      <c r="A122" s="43" t="s">
        <v>122</v>
      </c>
      <c r="B122" s="38">
        <f>+'ABIA Passenger &amp; Cargo Activity'!B122</f>
        <v>289573</v>
      </c>
      <c r="C122" s="42">
        <f>(+'ABIA Passenger &amp; Cargo Activity'!D122)+'ABIA Passenger &amp; Cargo Activity'!B122</f>
        <v>290032</v>
      </c>
      <c r="D122" s="42">
        <v>47952</v>
      </c>
      <c r="E122" s="42">
        <v>54506</v>
      </c>
      <c r="F122" s="48">
        <f t="shared" ref="F122:G124" si="35">(+B122-B121)/B121</f>
        <v>4.1670713589386628E-2</v>
      </c>
      <c r="G122" s="48">
        <f t="shared" si="35"/>
        <v>4.0193669864610419E-2</v>
      </c>
      <c r="H122" s="48">
        <f t="shared" si="33"/>
        <v>-4.5199315041216999E-2</v>
      </c>
      <c r="I122" s="48">
        <f t="shared" si="34"/>
        <v>-5.4585190709937038E-2</v>
      </c>
    </row>
    <row r="123" spans="1:9" s="40" customFormat="1" ht="13.5" x14ac:dyDescent="0.25">
      <c r="A123" s="43" t="s">
        <v>123</v>
      </c>
      <c r="B123" s="38">
        <f>+'ABIA Passenger &amp; Cargo Activity'!B123</f>
        <v>361157</v>
      </c>
      <c r="C123" s="42">
        <f>(+'ABIA Passenger &amp; Cargo Activity'!D123)+'ABIA Passenger &amp; Cargo Activity'!B123</f>
        <v>361988</v>
      </c>
      <c r="D123" s="42">
        <v>59485</v>
      </c>
      <c r="E123" s="42">
        <v>67766</v>
      </c>
      <c r="F123" s="48">
        <f t="shared" si="35"/>
        <v>0.24720536790377556</v>
      </c>
      <c r="G123" s="48">
        <f t="shared" si="35"/>
        <v>0.24809676173663595</v>
      </c>
      <c r="H123" s="48">
        <f t="shared" si="33"/>
        <v>0.24051134467801136</v>
      </c>
      <c r="I123" s="48">
        <f t="shared" si="34"/>
        <v>0.2432759696180237</v>
      </c>
    </row>
    <row r="124" spans="1:9" s="40" customFormat="1" ht="13.5" x14ac:dyDescent="0.25">
      <c r="A124" s="43" t="s">
        <v>124</v>
      </c>
      <c r="B124" s="38">
        <f>+'ABIA Passenger &amp; Cargo Activity'!B124</f>
        <v>347044</v>
      </c>
      <c r="C124" s="42">
        <f>(+'ABIA Passenger &amp; Cargo Activity'!D124)+'ABIA Passenger &amp; Cargo Activity'!B124</f>
        <v>347743</v>
      </c>
      <c r="D124" s="42">
        <v>57609</v>
      </c>
      <c r="E124" s="42">
        <v>65384</v>
      </c>
      <c r="F124" s="48">
        <f t="shared" si="35"/>
        <v>-3.9077188037335564E-2</v>
      </c>
      <c r="G124" s="48">
        <f t="shared" si="35"/>
        <v>-3.9352133219885739E-2</v>
      </c>
      <c r="H124" s="48">
        <f t="shared" si="33"/>
        <v>-3.1537362360258892E-2</v>
      </c>
      <c r="I124" s="48">
        <f t="shared" si="34"/>
        <v>-3.5150370392232094E-2</v>
      </c>
    </row>
    <row r="125" spans="1:9" s="40" customFormat="1" ht="13.5" x14ac:dyDescent="0.25">
      <c r="A125" s="43" t="s">
        <v>125</v>
      </c>
      <c r="B125" s="38">
        <f>+'ABIA Passenger &amp; Cargo Activity'!B125</f>
        <v>379136</v>
      </c>
      <c r="C125" s="42">
        <f>(+'ABIA Passenger &amp; Cargo Activity'!D125)+'ABIA Passenger &amp; Cargo Activity'!B125</f>
        <v>380061</v>
      </c>
      <c r="D125" s="42">
        <v>59480</v>
      </c>
      <c r="E125" s="42">
        <v>67236</v>
      </c>
      <c r="F125" s="48">
        <f>(+B125-B124)/B124</f>
        <v>9.2472424245916951E-2</v>
      </c>
      <c r="G125" s="48">
        <f>(+C125-C124)/C124</f>
        <v>9.2936450194540221E-2</v>
      </c>
      <c r="H125" s="48">
        <f t="shared" si="33"/>
        <v>3.2477564269471786E-2</v>
      </c>
      <c r="I125" s="48">
        <f t="shared" si="34"/>
        <v>2.8324972470329134E-2</v>
      </c>
    </row>
    <row r="126" spans="1:9" s="40" customFormat="1" ht="13.5" x14ac:dyDescent="0.25">
      <c r="A126" s="43" t="s">
        <v>126</v>
      </c>
      <c r="B126" s="38">
        <f>+'ABIA Passenger &amp; Cargo Activity'!B126</f>
        <v>378871</v>
      </c>
      <c r="C126" s="42">
        <f>(+'ABIA Passenger &amp; Cargo Activity'!D126)+'ABIA Passenger &amp; Cargo Activity'!B126</f>
        <v>379796</v>
      </c>
      <c r="D126" s="42">
        <v>61719</v>
      </c>
      <c r="E126" s="42">
        <v>70235</v>
      </c>
      <c r="F126" s="48">
        <f>(+B126-B125)/B125</f>
        <v>-6.9895762997974344E-4</v>
      </c>
      <c r="G126" s="48">
        <f>(+C126-C125)/C125</f>
        <v>-6.9725649303664411E-4</v>
      </c>
      <c r="H126" s="48">
        <f t="shared" si="33"/>
        <v>3.7642905178211165E-2</v>
      </c>
      <c r="I126" s="48">
        <f t="shared" si="34"/>
        <v>4.4604081147004579E-2</v>
      </c>
    </row>
    <row r="127" spans="1:9" s="40" customFormat="1" ht="13.5" x14ac:dyDescent="0.25">
      <c r="A127" s="43" t="s">
        <v>127</v>
      </c>
      <c r="B127" s="38">
        <f>+'ABIA Passenger &amp; Cargo Activity'!B127</f>
        <v>383891</v>
      </c>
      <c r="C127" s="42">
        <f>(+'ABIA Passenger &amp; Cargo Activity'!D127)+'ABIA Passenger &amp; Cargo Activity'!B127</f>
        <v>386232</v>
      </c>
      <c r="D127" s="42">
        <v>63677</v>
      </c>
      <c r="E127" s="42">
        <v>73056</v>
      </c>
      <c r="F127" s="48">
        <f t="shared" ref="F127:G129" si="36">(+B127-B126)/B126</f>
        <v>1.3249892443602177E-2</v>
      </c>
      <c r="G127" s="48">
        <f t="shared" si="36"/>
        <v>1.6945939399045803E-2</v>
      </c>
      <c r="H127" s="48">
        <f t="shared" si="33"/>
        <v>3.1724428458011308E-2</v>
      </c>
      <c r="I127" s="48">
        <f t="shared" si="34"/>
        <v>4.0165159820602266E-2</v>
      </c>
    </row>
    <row r="128" spans="1:9" s="40" customFormat="1" ht="13.5" x14ac:dyDescent="0.25">
      <c r="A128" s="43" t="s">
        <v>128</v>
      </c>
      <c r="B128" s="38">
        <f>+'ABIA Passenger &amp; Cargo Activity'!B128</f>
        <v>375559</v>
      </c>
      <c r="C128" s="42">
        <f>(+'ABIA Passenger &amp; Cargo Activity'!D128)+'ABIA Passenger &amp; Cargo Activity'!B128</f>
        <v>377129</v>
      </c>
      <c r="D128" s="42">
        <v>62906</v>
      </c>
      <c r="E128" s="42">
        <v>71963</v>
      </c>
      <c r="F128" s="48">
        <f t="shared" si="36"/>
        <v>-2.1704077459487197E-2</v>
      </c>
      <c r="G128" s="48">
        <f t="shared" si="36"/>
        <v>-2.3568735889310053E-2</v>
      </c>
      <c r="H128" s="48">
        <f t="shared" si="33"/>
        <v>-1.2107982474048715E-2</v>
      </c>
      <c r="I128" s="48">
        <f t="shared" si="34"/>
        <v>-1.4961125711782743E-2</v>
      </c>
    </row>
    <row r="129" spans="1:9" s="40" customFormat="1" ht="13.5" x14ac:dyDescent="0.25">
      <c r="A129" s="43" t="s">
        <v>129</v>
      </c>
      <c r="B129" s="38">
        <f>+'ABIA Passenger &amp; Cargo Activity'!B129</f>
        <v>334643</v>
      </c>
      <c r="C129" s="42">
        <f>(+'ABIA Passenger &amp; Cargo Activity'!D129)+'ABIA Passenger &amp; Cargo Activity'!B129</f>
        <v>335392</v>
      </c>
      <c r="D129" s="42">
        <v>52581</v>
      </c>
      <c r="E129" s="42">
        <v>59760</v>
      </c>
      <c r="F129" s="48">
        <f t="shared" si="36"/>
        <v>-0.10894692977667957</v>
      </c>
      <c r="G129" s="48">
        <f t="shared" si="36"/>
        <v>-0.11067035417589206</v>
      </c>
      <c r="H129" s="48">
        <f t="shared" si="33"/>
        <v>-0.16413378692016659</v>
      </c>
      <c r="I129" s="48">
        <f t="shared" si="34"/>
        <v>-0.1695732529216403</v>
      </c>
    </row>
    <row r="130" spans="1:9" s="40" customFormat="1" ht="13.5" x14ac:dyDescent="0.25">
      <c r="A130" s="43" t="s">
        <v>131</v>
      </c>
      <c r="B130" s="38">
        <f>+'ABIA Passenger &amp; Cargo Activity'!B130</f>
        <v>366370</v>
      </c>
      <c r="C130" s="42">
        <f>(+'ABIA Passenger &amp; Cargo Activity'!D130)+'ABIA Passenger &amp; Cargo Activity'!B130</f>
        <v>367350</v>
      </c>
      <c r="D130" s="42">
        <v>57466</v>
      </c>
      <c r="E130" s="42">
        <v>64684</v>
      </c>
      <c r="F130" s="48">
        <f t="shared" ref="F130:G132" si="37">(+B130-B129)/B129</f>
        <v>9.4808497413661721E-2</v>
      </c>
      <c r="G130" s="48">
        <f t="shared" si="37"/>
        <v>9.5285516649174701E-2</v>
      </c>
      <c r="H130" s="48">
        <f t="shared" si="33"/>
        <v>9.2904281014054513E-2</v>
      </c>
      <c r="I130" s="48">
        <f t="shared" ref="I130:I135" si="38">(+E130-E129)/E129</f>
        <v>8.2396251673360107E-2</v>
      </c>
    </row>
    <row r="131" spans="1:9" s="40" customFormat="1" ht="13.5" x14ac:dyDescent="0.25">
      <c r="A131" s="43" t="s">
        <v>132</v>
      </c>
      <c r="B131" s="38">
        <f>+'ABIA Passenger &amp; Cargo Activity'!B131</f>
        <v>358961</v>
      </c>
      <c r="C131" s="42">
        <f>(+'ABIA Passenger &amp; Cargo Activity'!D131)+'ABIA Passenger &amp; Cargo Activity'!B131</f>
        <v>360086</v>
      </c>
      <c r="D131" s="42">
        <v>55288</v>
      </c>
      <c r="E131" s="42">
        <v>62405</v>
      </c>
      <c r="F131" s="48">
        <f t="shared" si="37"/>
        <v>-2.0222725659852062E-2</v>
      </c>
      <c r="G131" s="48">
        <f t="shared" si="37"/>
        <v>-1.9774057438410236E-2</v>
      </c>
      <c r="H131" s="48">
        <f t="shared" si="33"/>
        <v>-3.790067170152786E-2</v>
      </c>
      <c r="I131" s="48">
        <f t="shared" si="38"/>
        <v>-3.5232824191453835E-2</v>
      </c>
    </row>
    <row r="132" spans="1:9" s="40" customFormat="1" ht="13.5" x14ac:dyDescent="0.25">
      <c r="A132" s="43" t="s">
        <v>133</v>
      </c>
      <c r="B132" s="38">
        <f>+'ABIA Passenger &amp; Cargo Activity'!B132</f>
        <v>349964</v>
      </c>
      <c r="C132" s="42">
        <f>(+'ABIA Passenger &amp; Cargo Activity'!D132)+'ABIA Passenger &amp; Cargo Activity'!B132</f>
        <v>351022</v>
      </c>
      <c r="D132" s="42">
        <v>53492</v>
      </c>
      <c r="E132" s="42">
        <v>61341</v>
      </c>
      <c r="F132" s="48">
        <f t="shared" si="37"/>
        <v>-2.5064004167583667E-2</v>
      </c>
      <c r="G132" s="48">
        <f t="shared" si="37"/>
        <v>-2.5171764522919526E-2</v>
      </c>
      <c r="H132" s="48">
        <f t="shared" si="33"/>
        <v>-3.24844450875416E-2</v>
      </c>
      <c r="I132" s="48">
        <f t="shared" si="38"/>
        <v>-1.7049915872125631E-2</v>
      </c>
    </row>
    <row r="133" spans="1:9" s="40" customFormat="1" ht="13.5" x14ac:dyDescent="0.25">
      <c r="A133" s="43" t="s">
        <v>134</v>
      </c>
      <c r="B133" s="38">
        <f>+'ABIA Passenger &amp; Cargo Activity'!B133</f>
        <v>304242</v>
      </c>
      <c r="C133" s="42">
        <f>(+'ABIA Passenger &amp; Cargo Activity'!D133)+'ABIA Passenger &amp; Cargo Activity'!B133</f>
        <v>305161</v>
      </c>
      <c r="D133" s="42">
        <v>50451</v>
      </c>
      <c r="E133" s="42">
        <v>58280</v>
      </c>
      <c r="F133" s="48">
        <f t="shared" ref="F133:G135" si="39">(+B133-B132)/B132</f>
        <v>-0.13064772376587305</v>
      </c>
      <c r="G133" s="48">
        <f t="shared" si="39"/>
        <v>-0.13064993077356976</v>
      </c>
      <c r="H133" s="48">
        <f t="shared" si="33"/>
        <v>-5.6849622373439018E-2</v>
      </c>
      <c r="I133" s="48">
        <f t="shared" si="38"/>
        <v>-4.9901371024274138E-2</v>
      </c>
    </row>
    <row r="134" spans="1:9" s="40" customFormat="1" ht="13.5" x14ac:dyDescent="0.25">
      <c r="A134" s="43" t="s">
        <v>135</v>
      </c>
      <c r="B134" s="38">
        <f>+'ABIA Passenger &amp; Cargo Activity'!B134</f>
        <v>306691</v>
      </c>
      <c r="C134" s="42">
        <f>(+'ABIA Passenger &amp; Cargo Activity'!D134)+'ABIA Passenger &amp; Cargo Activity'!B134</f>
        <v>307483</v>
      </c>
      <c r="D134" s="42">
        <v>50301</v>
      </c>
      <c r="E134" s="42">
        <v>57519</v>
      </c>
      <c r="F134" s="48">
        <f t="shared" si="39"/>
        <v>8.049513216452692E-3</v>
      </c>
      <c r="G134" s="48">
        <f t="shared" si="39"/>
        <v>7.6090981481906272E-3</v>
      </c>
      <c r="H134" s="48">
        <f t="shared" ref="H134:H151" si="40">(+D134-D133)/D133</f>
        <v>-2.9731818992685972E-3</v>
      </c>
      <c r="I134" s="48">
        <f t="shared" si="38"/>
        <v>-1.3057652711050104E-2</v>
      </c>
    </row>
    <row r="135" spans="1:9" s="40" customFormat="1" ht="13.5" x14ac:dyDescent="0.25">
      <c r="A135" s="43" t="s">
        <v>136</v>
      </c>
      <c r="B135" s="38">
        <f>+'ABIA Passenger &amp; Cargo Activity'!B135</f>
        <v>380122</v>
      </c>
      <c r="C135" s="42">
        <f>(+'ABIA Passenger &amp; Cargo Activity'!D135)+'ABIA Passenger &amp; Cargo Activity'!B135</f>
        <v>381259</v>
      </c>
      <c r="D135" s="42">
        <v>59411</v>
      </c>
      <c r="E135" s="42">
        <v>68271</v>
      </c>
      <c r="F135" s="48">
        <f t="shared" si="39"/>
        <v>0.23942991480023867</v>
      </c>
      <c r="G135" s="48">
        <f t="shared" si="39"/>
        <v>0.23993521593063682</v>
      </c>
      <c r="H135" s="48">
        <f t="shared" si="40"/>
        <v>0.18110971948867816</v>
      </c>
      <c r="I135" s="48">
        <f t="shared" si="38"/>
        <v>0.18692953632712669</v>
      </c>
    </row>
    <row r="136" spans="1:9" s="40" customFormat="1" ht="13.5" x14ac:dyDescent="0.25">
      <c r="A136" s="43" t="s">
        <v>137</v>
      </c>
      <c r="B136" s="38">
        <f>+'ABIA Passenger &amp; Cargo Activity'!B136</f>
        <v>359287</v>
      </c>
      <c r="C136" s="42">
        <f>(+'ABIA Passenger &amp; Cargo Activity'!D136)+'ABIA Passenger &amp; Cargo Activity'!B136</f>
        <v>359742</v>
      </c>
      <c r="D136" s="42">
        <v>55805</v>
      </c>
      <c r="E136" s="42">
        <v>63668</v>
      </c>
      <c r="F136" s="48">
        <f t="shared" ref="F136:G138" si="41">(+B136-B135)/B135</f>
        <v>-5.4811350040250235E-2</v>
      </c>
      <c r="G136" s="48">
        <f t="shared" si="41"/>
        <v>-5.6436700510676473E-2</v>
      </c>
      <c r="H136" s="48">
        <f t="shared" si="40"/>
        <v>-6.0695830738415446E-2</v>
      </c>
      <c r="I136" s="48">
        <f t="shared" ref="I136:I141" si="42">(+E136-E135)/E135</f>
        <v>-6.7422478065357186E-2</v>
      </c>
    </row>
    <row r="137" spans="1:9" s="40" customFormat="1" ht="13.5" x14ac:dyDescent="0.25">
      <c r="A137" s="43" t="s">
        <v>138</v>
      </c>
      <c r="B137" s="38">
        <f>+'ABIA Passenger &amp; Cargo Activity'!B137</f>
        <v>391533</v>
      </c>
      <c r="C137" s="42">
        <f>(+'ABIA Passenger &amp; Cargo Activity'!D137)+'ABIA Passenger &amp; Cargo Activity'!B137</f>
        <v>404350</v>
      </c>
      <c r="D137" s="42">
        <v>58260</v>
      </c>
      <c r="E137" s="42">
        <v>66537</v>
      </c>
      <c r="F137" s="48">
        <f t="shared" si="41"/>
        <v>8.9749977037855533E-2</v>
      </c>
      <c r="G137" s="48">
        <f t="shared" si="41"/>
        <v>0.12399997776184044</v>
      </c>
      <c r="H137" s="48">
        <f t="shared" si="40"/>
        <v>4.3992473792670905E-2</v>
      </c>
      <c r="I137" s="48">
        <f t="shared" si="42"/>
        <v>4.5061883520763964E-2</v>
      </c>
    </row>
    <row r="138" spans="1:9" s="40" customFormat="1" ht="13.5" x14ac:dyDescent="0.25">
      <c r="A138" s="43" t="s">
        <v>139</v>
      </c>
      <c r="B138" s="38">
        <f>+'ABIA Passenger &amp; Cargo Activity'!B138</f>
        <v>412252</v>
      </c>
      <c r="C138" s="42">
        <f>(+'ABIA Passenger &amp; Cargo Activity'!D138)+'ABIA Passenger &amp; Cargo Activity'!B138</f>
        <v>420129</v>
      </c>
      <c r="D138" s="42">
        <v>59786</v>
      </c>
      <c r="E138" s="42">
        <v>68445</v>
      </c>
      <c r="F138" s="48">
        <f t="shared" si="41"/>
        <v>5.2917634018077656E-2</v>
      </c>
      <c r="G138" s="48">
        <f t="shared" si="41"/>
        <v>3.9023123531593915E-2</v>
      </c>
      <c r="H138" s="48">
        <f t="shared" si="40"/>
        <v>2.6192928252660487E-2</v>
      </c>
      <c r="I138" s="48">
        <f t="shared" si="42"/>
        <v>2.8675774381171377E-2</v>
      </c>
    </row>
    <row r="139" spans="1:9" s="40" customFormat="1" ht="13.5" x14ac:dyDescent="0.25">
      <c r="A139" s="43" t="s">
        <v>140</v>
      </c>
      <c r="B139" s="38">
        <f>+'ABIA Passenger &amp; Cargo Activity'!B139</f>
        <v>404884</v>
      </c>
      <c r="C139" s="42">
        <f>(+'ABIA Passenger &amp; Cargo Activity'!D139)+'ABIA Passenger &amp; Cargo Activity'!B139</f>
        <v>412157</v>
      </c>
      <c r="D139" s="42">
        <v>61622</v>
      </c>
      <c r="E139" s="42">
        <v>70998</v>
      </c>
      <c r="F139" s="48">
        <f t="shared" ref="F139:G141" si="43">(+B139-B138)/B138</f>
        <v>-1.787256338356151E-2</v>
      </c>
      <c r="G139" s="48">
        <f t="shared" si="43"/>
        <v>-1.8975124307058069E-2</v>
      </c>
      <c r="H139" s="48">
        <f t="shared" si="40"/>
        <v>3.0709530659351687E-2</v>
      </c>
      <c r="I139" s="48">
        <f t="shared" si="42"/>
        <v>3.7300021915406531E-2</v>
      </c>
    </row>
    <row r="140" spans="1:9" s="40" customFormat="1" ht="13.5" x14ac:dyDescent="0.25">
      <c r="A140" s="43" t="s">
        <v>141</v>
      </c>
      <c r="B140" s="38">
        <f>+'ABIA Passenger &amp; Cargo Activity'!B140</f>
        <v>370387</v>
      </c>
      <c r="C140" s="42">
        <f>(+'ABIA Passenger &amp; Cargo Activity'!D140)+'ABIA Passenger &amp; Cargo Activity'!B140</f>
        <v>376107</v>
      </c>
      <c r="D140" s="42">
        <v>59223</v>
      </c>
      <c r="E140" s="42">
        <v>68337</v>
      </c>
      <c r="F140" s="48">
        <f t="shared" si="43"/>
        <v>-8.5202181365526916E-2</v>
      </c>
      <c r="G140" s="48">
        <f t="shared" si="43"/>
        <v>-8.7466669254677221E-2</v>
      </c>
      <c r="H140" s="48">
        <f t="shared" si="40"/>
        <v>-3.8930901301483238E-2</v>
      </c>
      <c r="I140" s="48">
        <f t="shared" si="42"/>
        <v>-3.7479929012084849E-2</v>
      </c>
    </row>
    <row r="141" spans="1:9" s="40" customFormat="1" ht="13.5" x14ac:dyDescent="0.25">
      <c r="A141" s="43" t="s">
        <v>142</v>
      </c>
      <c r="B141" s="38">
        <f>+'ABIA Passenger &amp; Cargo Activity'!B141</f>
        <v>313428</v>
      </c>
      <c r="C141" s="42">
        <f>(+'ABIA Passenger &amp; Cargo Activity'!D141)+'ABIA Passenger &amp; Cargo Activity'!B141</f>
        <v>316365</v>
      </c>
      <c r="D141" s="42">
        <v>47928</v>
      </c>
      <c r="E141" s="42">
        <v>54703</v>
      </c>
      <c r="F141" s="48">
        <f t="shared" si="43"/>
        <v>-0.15378239517045686</v>
      </c>
      <c r="G141" s="48">
        <f t="shared" si="43"/>
        <v>-0.15884309518301973</v>
      </c>
      <c r="H141" s="48">
        <f t="shared" si="40"/>
        <v>-0.19071982169089713</v>
      </c>
      <c r="I141" s="48">
        <f t="shared" si="42"/>
        <v>-0.19951124573803358</v>
      </c>
    </row>
    <row r="142" spans="1:9" s="40" customFormat="1" ht="13.5" x14ac:dyDescent="0.25">
      <c r="A142" s="43" t="s">
        <v>143</v>
      </c>
      <c r="B142" s="38">
        <f>+'ABIA Passenger &amp; Cargo Activity'!B142</f>
        <v>355782</v>
      </c>
      <c r="C142" s="42">
        <f>(+'ABIA Passenger &amp; Cargo Activity'!D142)+'ABIA Passenger &amp; Cargo Activity'!B142</f>
        <v>359080</v>
      </c>
      <c r="D142" s="42">
        <v>53228</v>
      </c>
      <c r="E142" s="42">
        <v>60198</v>
      </c>
      <c r="F142" s="48">
        <f t="shared" ref="F142:G144" si="44">(+B142-B141)/B141</f>
        <v>0.13513151345763622</v>
      </c>
      <c r="G142" s="48">
        <f t="shared" si="44"/>
        <v>0.13501809618636701</v>
      </c>
      <c r="H142" s="48">
        <f t="shared" si="40"/>
        <v>0.11058254047738274</v>
      </c>
      <c r="I142" s="48">
        <f t="shared" ref="I142:I147" si="45">(+E142-E141)/E141</f>
        <v>0.1004515291665905</v>
      </c>
    </row>
    <row r="143" spans="1:9" s="40" customFormat="1" ht="13.5" x14ac:dyDescent="0.25">
      <c r="A143" s="43" t="s">
        <v>144</v>
      </c>
      <c r="B143" s="38">
        <f>+'ABIA Passenger &amp; Cargo Activity'!B143</f>
        <v>322453</v>
      </c>
      <c r="C143" s="42">
        <f>(+'ABIA Passenger &amp; Cargo Activity'!D143)+'ABIA Passenger &amp; Cargo Activity'!B143</f>
        <v>325834</v>
      </c>
      <c r="D143" s="42">
        <v>47874</v>
      </c>
      <c r="E143" s="42">
        <v>54492</v>
      </c>
      <c r="F143" s="48">
        <f t="shared" si="44"/>
        <v>-9.3678151227437029E-2</v>
      </c>
      <c r="G143" s="48">
        <f t="shared" si="44"/>
        <v>-9.2586610226133459E-2</v>
      </c>
      <c r="H143" s="48">
        <f t="shared" si="40"/>
        <v>-0.10058615766138122</v>
      </c>
      <c r="I143" s="48">
        <f t="shared" si="45"/>
        <v>-9.4787202232632317E-2</v>
      </c>
    </row>
    <row r="144" spans="1:9" s="40" customFormat="1" ht="13.5" x14ac:dyDescent="0.25">
      <c r="A144" s="43" t="s">
        <v>145</v>
      </c>
      <c r="B144" s="38">
        <f>+'ABIA Passenger &amp; Cargo Activity'!B144</f>
        <v>341733</v>
      </c>
      <c r="C144" s="42">
        <f>(+'ABIA Passenger &amp; Cargo Activity'!D144)+'ABIA Passenger &amp; Cargo Activity'!B144</f>
        <v>345670</v>
      </c>
      <c r="D144" s="42">
        <v>50451</v>
      </c>
      <c r="E144" s="42">
        <v>57794</v>
      </c>
      <c r="F144" s="48">
        <f t="shared" si="44"/>
        <v>5.9791659559687765E-2</v>
      </c>
      <c r="G144" s="48">
        <f t="shared" si="44"/>
        <v>6.0877624802813703E-2</v>
      </c>
      <c r="H144" s="48">
        <f t="shared" si="40"/>
        <v>5.3828800601579144E-2</v>
      </c>
      <c r="I144" s="48">
        <f t="shared" si="45"/>
        <v>6.0596050796447185E-2</v>
      </c>
    </row>
    <row r="145" spans="1:9" s="40" customFormat="1" ht="13.5" x14ac:dyDescent="0.25">
      <c r="A145" s="43" t="s">
        <v>146</v>
      </c>
      <c r="B145" s="38">
        <f>+'ABIA Passenger &amp; Cargo Activity'!B145</f>
        <v>274723</v>
      </c>
      <c r="C145" s="42">
        <f>(+'ABIA Passenger &amp; Cargo Activity'!D145)+'ABIA Passenger &amp; Cargo Activity'!B145</f>
        <v>277221</v>
      </c>
      <c r="D145" s="42">
        <v>45026</v>
      </c>
      <c r="E145" s="42">
        <v>52257</v>
      </c>
      <c r="F145" s="48">
        <f t="shared" ref="F145:G147" si="46">(+B145-B144)/B144</f>
        <v>-0.19608875935306219</v>
      </c>
      <c r="G145" s="48">
        <f t="shared" si="46"/>
        <v>-0.19801834119246681</v>
      </c>
      <c r="H145" s="48">
        <f t="shared" si="40"/>
        <v>-0.10753007869021426</v>
      </c>
      <c r="I145" s="48">
        <f t="shared" si="45"/>
        <v>-9.580579298889158E-2</v>
      </c>
    </row>
    <row r="146" spans="1:9" s="40" customFormat="1" ht="13.5" x14ac:dyDescent="0.25">
      <c r="A146" s="43" t="s">
        <v>147</v>
      </c>
      <c r="B146" s="38">
        <f>+'ABIA Passenger &amp; Cargo Activity'!B146</f>
        <v>261202</v>
      </c>
      <c r="C146" s="42">
        <f>(+'ABIA Passenger &amp; Cargo Activity'!D146)+'ABIA Passenger &amp; Cargo Activity'!B146</f>
        <v>263233</v>
      </c>
      <c r="D146" s="42">
        <v>43868</v>
      </c>
      <c r="E146" s="42">
        <v>50217</v>
      </c>
      <c r="F146" s="48">
        <f t="shared" si="46"/>
        <v>-4.9216847515497431E-2</v>
      </c>
      <c r="G146" s="48">
        <f t="shared" si="46"/>
        <v>-5.0457937890708134E-2</v>
      </c>
      <c r="H146" s="48">
        <f t="shared" si="40"/>
        <v>-2.5718473770710255E-2</v>
      </c>
      <c r="I146" s="48">
        <f t="shared" si="45"/>
        <v>-3.9037832252138471E-2</v>
      </c>
    </row>
    <row r="147" spans="1:9" s="40" customFormat="1" ht="13.5" x14ac:dyDescent="0.25">
      <c r="A147" s="43" t="s">
        <v>148</v>
      </c>
      <c r="B147" s="38">
        <f>+'ABIA Passenger &amp; Cargo Activity'!B147</f>
        <v>316724</v>
      </c>
      <c r="C147" s="42">
        <f>(+'ABIA Passenger &amp; Cargo Activity'!D147)+'ABIA Passenger &amp; Cargo Activity'!B147</f>
        <v>320037</v>
      </c>
      <c r="D147" s="42">
        <v>53754</v>
      </c>
      <c r="E147" s="42">
        <v>61403</v>
      </c>
      <c r="F147" s="48">
        <f t="shared" si="46"/>
        <v>0.21256345663509468</v>
      </c>
      <c r="G147" s="48">
        <f t="shared" si="46"/>
        <v>0.21579361250299164</v>
      </c>
      <c r="H147" s="48">
        <f t="shared" si="40"/>
        <v>0.22535789185739036</v>
      </c>
      <c r="I147" s="48">
        <f t="shared" si="45"/>
        <v>0.22275325089113249</v>
      </c>
    </row>
    <row r="148" spans="1:9" s="40" customFormat="1" ht="13.5" x14ac:dyDescent="0.25">
      <c r="A148" s="43" t="s">
        <v>149</v>
      </c>
      <c r="B148" s="38">
        <f>+'ABIA Passenger &amp; Cargo Activity'!B148</f>
        <v>326146</v>
      </c>
      <c r="C148" s="42">
        <f>(+'ABIA Passenger &amp; Cargo Activity'!D148)+'ABIA Passenger &amp; Cargo Activity'!B148</f>
        <v>328120</v>
      </c>
      <c r="D148" s="42">
        <v>52475</v>
      </c>
      <c r="E148" s="42">
        <v>59966</v>
      </c>
      <c r="F148" s="48">
        <f t="shared" ref="F148:G150" si="47">(+B148-B147)/B147</f>
        <v>2.9748298202851693E-2</v>
      </c>
      <c r="G148" s="48">
        <f t="shared" si="47"/>
        <v>2.525645472242272E-2</v>
      </c>
      <c r="H148" s="48">
        <f t="shared" si="40"/>
        <v>-2.3793578152323549E-2</v>
      </c>
      <c r="I148" s="48">
        <f t="shared" ref="I148:I153" si="48">(+E148-E147)/E147</f>
        <v>-2.3402765337198508E-2</v>
      </c>
    </row>
    <row r="149" spans="1:9" s="40" customFormat="1" ht="13.5" x14ac:dyDescent="0.25">
      <c r="A149" s="43" t="s">
        <v>150</v>
      </c>
      <c r="B149" s="38">
        <f>+'ABIA Passenger &amp; Cargo Activity'!B149</f>
        <v>334976</v>
      </c>
      <c r="C149" s="42">
        <f>(+'ABIA Passenger &amp; Cargo Activity'!D149)+'ABIA Passenger &amp; Cargo Activity'!B149</f>
        <v>337033</v>
      </c>
      <c r="D149" s="42">
        <v>53160</v>
      </c>
      <c r="E149" s="42">
        <v>60167</v>
      </c>
      <c r="F149" s="48">
        <f t="shared" si="47"/>
        <v>2.7073764510372654E-2</v>
      </c>
      <c r="G149" s="48">
        <f t="shared" si="47"/>
        <v>2.7163842496647567E-2</v>
      </c>
      <c r="H149" s="48">
        <f t="shared" si="40"/>
        <v>1.3053835159599809E-2</v>
      </c>
      <c r="I149" s="48">
        <f t="shared" si="48"/>
        <v>3.3518994096654771E-3</v>
      </c>
    </row>
    <row r="150" spans="1:9" s="40" customFormat="1" ht="13.5" x14ac:dyDescent="0.25">
      <c r="A150" s="43" t="s">
        <v>151</v>
      </c>
      <c r="B150" s="38">
        <f>+'ABIA Passenger &amp; Cargo Activity'!B150</f>
        <v>378629</v>
      </c>
      <c r="C150" s="42">
        <f>(+'ABIA Passenger &amp; Cargo Activity'!D150)+'ABIA Passenger &amp; Cargo Activity'!B150</f>
        <v>379352</v>
      </c>
      <c r="D150" s="42">
        <v>56111</v>
      </c>
      <c r="E150" s="42">
        <v>64005</v>
      </c>
      <c r="F150" s="48">
        <f t="shared" si="47"/>
        <v>0.13031679881543753</v>
      </c>
      <c r="G150" s="48">
        <f t="shared" si="47"/>
        <v>0.12556337213269916</v>
      </c>
      <c r="H150" s="48">
        <f t="shared" si="40"/>
        <v>5.5511662904439429E-2</v>
      </c>
      <c r="I150" s="48">
        <f t="shared" si="48"/>
        <v>6.3789120281882092E-2</v>
      </c>
    </row>
    <row r="151" spans="1:9" s="40" customFormat="1" ht="13.5" x14ac:dyDescent="0.25">
      <c r="A151" s="43" t="s">
        <v>152</v>
      </c>
      <c r="B151" s="38">
        <f>+'ABIA Passenger &amp; Cargo Activity'!B151</f>
        <v>381211</v>
      </c>
      <c r="C151" s="42">
        <f>(+'ABIA Passenger &amp; Cargo Activity'!D151)+'ABIA Passenger &amp; Cargo Activity'!B151</f>
        <v>382032</v>
      </c>
      <c r="D151" s="42">
        <v>59695</v>
      </c>
      <c r="E151" s="42">
        <v>68604</v>
      </c>
      <c r="F151" s="48">
        <f t="shared" ref="F151:G153" si="49">(+B151-B150)/B150</f>
        <v>6.8193403040971504E-3</v>
      </c>
      <c r="G151" s="48">
        <f t="shared" si="49"/>
        <v>7.0646787152829037E-3</v>
      </c>
      <c r="H151" s="48">
        <f t="shared" si="40"/>
        <v>6.3873393808700607E-2</v>
      </c>
      <c r="I151" s="48">
        <f t="shared" si="48"/>
        <v>7.1853761424888682E-2</v>
      </c>
    </row>
    <row r="152" spans="1:9" s="40" customFormat="1" ht="13.5" x14ac:dyDescent="0.25">
      <c r="A152" s="43" t="s">
        <v>153</v>
      </c>
      <c r="B152" s="38">
        <f>+'ABIA Passenger &amp; Cargo Activity'!B152</f>
        <v>348197</v>
      </c>
      <c r="C152" s="42">
        <f>(+'ABIA Passenger &amp; Cargo Activity'!D152)+'ABIA Passenger &amp; Cargo Activity'!B152</f>
        <v>349023</v>
      </c>
      <c r="D152" s="42">
        <v>56820</v>
      </c>
      <c r="E152" s="42">
        <v>65549</v>
      </c>
      <c r="F152" s="48">
        <f t="shared" si="49"/>
        <v>-8.6602957417283341E-2</v>
      </c>
      <c r="G152" s="48">
        <f t="shared" si="49"/>
        <v>-8.6403756753360969E-2</v>
      </c>
      <c r="H152" s="48">
        <f t="shared" ref="H152:H157" si="50">(+D152-D151)/D151</f>
        <v>-4.816148756177234E-2</v>
      </c>
      <c r="I152" s="48">
        <f t="shared" si="48"/>
        <v>-4.4530931141041341E-2</v>
      </c>
    </row>
    <row r="153" spans="1:9" s="40" customFormat="1" ht="13.5" x14ac:dyDescent="0.25">
      <c r="A153" s="43" t="s">
        <v>154</v>
      </c>
      <c r="B153" s="38">
        <f>+'ABIA Passenger &amp; Cargo Activity'!B153</f>
        <v>321405</v>
      </c>
      <c r="C153" s="42">
        <f>(+'ABIA Passenger &amp; Cargo Activity'!D153)+'ABIA Passenger &amp; Cargo Activity'!B153</f>
        <v>321569</v>
      </c>
      <c r="D153" s="42">
        <v>48510</v>
      </c>
      <c r="E153" s="42">
        <v>55168</v>
      </c>
      <c r="F153" s="48">
        <f t="shared" si="49"/>
        <v>-7.6944947831256438E-2</v>
      </c>
      <c r="G153" s="48">
        <f t="shared" si="49"/>
        <v>-7.8659572578311451E-2</v>
      </c>
      <c r="H153" s="48">
        <f t="shared" si="50"/>
        <v>-0.14625131995776136</v>
      </c>
      <c r="I153" s="48">
        <f t="shared" si="48"/>
        <v>-0.15837007429556516</v>
      </c>
    </row>
    <row r="154" spans="1:9" s="40" customFormat="1" ht="13.5" x14ac:dyDescent="0.25">
      <c r="A154" s="43" t="s">
        <v>155</v>
      </c>
      <c r="B154" s="38">
        <f>+'ABIA Passenger &amp; Cargo Activity'!B154</f>
        <v>357252</v>
      </c>
      <c r="C154" s="42">
        <f>(+'ABIA Passenger &amp; Cargo Activity'!D154)+'ABIA Passenger &amp; Cargo Activity'!B154</f>
        <v>357252</v>
      </c>
      <c r="D154" s="42">
        <v>52565</v>
      </c>
      <c r="E154" s="42">
        <v>59312</v>
      </c>
      <c r="F154" s="48">
        <f t="shared" ref="F154:G156" si="51">(+B154-B153)/B153</f>
        <v>0.11153217902646194</v>
      </c>
      <c r="G154" s="48">
        <f t="shared" si="51"/>
        <v>0.11096529827191054</v>
      </c>
      <c r="H154" s="48">
        <f t="shared" si="50"/>
        <v>8.3591012162440734E-2</v>
      </c>
      <c r="I154" s="48">
        <f t="shared" ref="I154:I159" si="52">(+E154-E153)/E153</f>
        <v>7.5116009280742455E-2</v>
      </c>
    </row>
    <row r="155" spans="1:9" s="40" customFormat="1" ht="13.5" x14ac:dyDescent="0.25">
      <c r="A155" s="43" t="s">
        <v>156</v>
      </c>
      <c r="B155" s="38">
        <f>+'ABIA Passenger &amp; Cargo Activity'!B155</f>
        <v>333130</v>
      </c>
      <c r="C155" s="42">
        <f>(+'ABIA Passenger &amp; Cargo Activity'!D155)+'ABIA Passenger &amp; Cargo Activity'!B155</f>
        <v>333130</v>
      </c>
      <c r="D155" s="42">
        <v>48840</v>
      </c>
      <c r="E155" s="42">
        <v>55285</v>
      </c>
      <c r="F155" s="48">
        <f t="shared" si="51"/>
        <v>-6.7520965592914803E-2</v>
      </c>
      <c r="G155" s="48">
        <f t="shared" si="51"/>
        <v>-6.7520965592914803E-2</v>
      </c>
      <c r="H155" s="48">
        <f t="shared" si="50"/>
        <v>-7.0864643774374583E-2</v>
      </c>
      <c r="I155" s="48">
        <f t="shared" si="52"/>
        <v>-6.7895198273536558E-2</v>
      </c>
    </row>
    <row r="156" spans="1:9" s="40" customFormat="1" ht="13.5" x14ac:dyDescent="0.25">
      <c r="A156" s="43" t="s">
        <v>157</v>
      </c>
      <c r="B156" s="38">
        <f>+'ABIA Passenger &amp; Cargo Activity'!B156</f>
        <v>344497</v>
      </c>
      <c r="C156" s="42">
        <f>(+'ABIA Passenger &amp; Cargo Activity'!D156)+'ABIA Passenger &amp; Cargo Activity'!B156</f>
        <v>344497</v>
      </c>
      <c r="D156" s="42">
        <v>49988</v>
      </c>
      <c r="E156" s="42">
        <v>57357</v>
      </c>
      <c r="F156" s="48">
        <f t="shared" si="51"/>
        <v>3.4121814306727102E-2</v>
      </c>
      <c r="G156" s="48">
        <f t="shared" si="51"/>
        <v>3.4121814306727102E-2</v>
      </c>
      <c r="H156" s="48">
        <f t="shared" si="50"/>
        <v>2.3505323505323507E-2</v>
      </c>
      <c r="I156" s="48">
        <f t="shared" si="52"/>
        <v>3.7478520394320342E-2</v>
      </c>
    </row>
    <row r="157" spans="1:9" s="40" customFormat="1" ht="13.5" x14ac:dyDescent="0.25">
      <c r="A157" s="43" t="s">
        <v>158</v>
      </c>
      <c r="B157" s="38">
        <f>+'ABIA Passenger &amp; Cargo Activity'!B157</f>
        <v>293559</v>
      </c>
      <c r="C157" s="42">
        <f>(+'ABIA Passenger &amp; Cargo Activity'!D157)+'ABIA Passenger &amp; Cargo Activity'!B157</f>
        <v>293559</v>
      </c>
      <c r="D157" s="42">
        <v>45720</v>
      </c>
      <c r="E157" s="42">
        <v>53043</v>
      </c>
      <c r="F157" s="48">
        <f t="shared" ref="F157:G159" si="53">(+B157-B156)/B156</f>
        <v>-0.14786195525650442</v>
      </c>
      <c r="G157" s="48">
        <f t="shared" si="53"/>
        <v>-0.14786195525650442</v>
      </c>
      <c r="H157" s="48">
        <f t="shared" si="50"/>
        <v>-8.5380491317916293E-2</v>
      </c>
      <c r="I157" s="48">
        <f t="shared" si="52"/>
        <v>-7.5213138762487572E-2</v>
      </c>
    </row>
    <row r="158" spans="1:9" s="40" customFormat="1" ht="13.5" x14ac:dyDescent="0.25">
      <c r="A158" s="43" t="s">
        <v>159</v>
      </c>
      <c r="B158" s="38">
        <f>+'ABIA Passenger &amp; Cargo Activity'!B158</f>
        <v>268260</v>
      </c>
      <c r="C158" s="42">
        <f>(+'ABIA Passenger &amp; Cargo Activity'!D158)+'ABIA Passenger &amp; Cargo Activity'!B158</f>
        <v>268260</v>
      </c>
      <c r="D158" s="42">
        <v>42634</v>
      </c>
      <c r="E158" s="42">
        <v>49091</v>
      </c>
      <c r="F158" s="48">
        <f t="shared" si="53"/>
        <v>-8.6180290844429908E-2</v>
      </c>
      <c r="G158" s="48">
        <f t="shared" si="53"/>
        <v>-8.6180290844429908E-2</v>
      </c>
      <c r="H158" s="48">
        <f t="shared" ref="H158:H163" si="54">(+D158-D157)/D157</f>
        <v>-6.7497812773403318E-2</v>
      </c>
      <c r="I158" s="48">
        <f t="shared" si="52"/>
        <v>-7.4505589804498243E-2</v>
      </c>
    </row>
    <row r="159" spans="1:9" s="40" customFormat="1" ht="13.5" x14ac:dyDescent="0.25">
      <c r="A159" s="43" t="s">
        <v>160</v>
      </c>
      <c r="B159" s="38">
        <f>+'ABIA Passenger &amp; Cargo Activity'!B159</f>
        <v>355012</v>
      </c>
      <c r="C159" s="42">
        <f>(+'ABIA Passenger &amp; Cargo Activity'!D159)+'ABIA Passenger &amp; Cargo Activity'!B159</f>
        <v>355012</v>
      </c>
      <c r="D159" s="42">
        <v>54673</v>
      </c>
      <c r="E159" s="42">
        <v>62735</v>
      </c>
      <c r="F159" s="48">
        <f t="shared" si="53"/>
        <v>0.32338775814508314</v>
      </c>
      <c r="G159" s="48">
        <f t="shared" si="53"/>
        <v>0.32338775814508314</v>
      </c>
      <c r="H159" s="48">
        <f t="shared" si="54"/>
        <v>0.28238025988647558</v>
      </c>
      <c r="I159" s="48">
        <f t="shared" si="52"/>
        <v>0.27793281864292846</v>
      </c>
    </row>
    <row r="160" spans="1:9" s="40" customFormat="1" ht="13.5" x14ac:dyDescent="0.25">
      <c r="A160" s="43" t="s">
        <v>161</v>
      </c>
      <c r="B160" s="38">
        <f>+'ABIA Passenger &amp; Cargo Activity'!B160</f>
        <v>341712</v>
      </c>
      <c r="C160" s="42">
        <f>(+'ABIA Passenger &amp; Cargo Activity'!D160)+'ABIA Passenger &amp; Cargo Activity'!B160</f>
        <v>341712</v>
      </c>
      <c r="D160" s="42">
        <v>52738</v>
      </c>
      <c r="E160" s="42">
        <v>60145</v>
      </c>
      <c r="F160" s="48">
        <f t="shared" ref="F160:G162" si="55">(+B160-B159)/B159</f>
        <v>-3.7463522359807558E-2</v>
      </c>
      <c r="G160" s="48">
        <f t="shared" si="55"/>
        <v>-3.7463522359807558E-2</v>
      </c>
      <c r="H160" s="48">
        <f t="shared" si="54"/>
        <v>-3.5392241142794434E-2</v>
      </c>
      <c r="I160" s="48">
        <f t="shared" ref="I160:I165" si="56">(+E160-E159)/E159</f>
        <v>-4.1284769267553999E-2</v>
      </c>
    </row>
    <row r="161" spans="1:9" s="40" customFormat="1" ht="13.5" x14ac:dyDescent="0.25">
      <c r="A161" s="43" t="s">
        <v>162</v>
      </c>
      <c r="B161" s="38">
        <f>+'ABIA Passenger &amp; Cargo Activity'!B161</f>
        <v>359330</v>
      </c>
      <c r="C161" s="42">
        <f>(+'ABIA Passenger &amp; Cargo Activity'!D161)+'ABIA Passenger &amp; Cargo Activity'!B161</f>
        <v>359330</v>
      </c>
      <c r="D161" s="42">
        <v>54078</v>
      </c>
      <c r="E161" s="42">
        <v>61941</v>
      </c>
      <c r="F161" s="48">
        <f t="shared" si="55"/>
        <v>5.1558037177506205E-2</v>
      </c>
      <c r="G161" s="48">
        <f t="shared" si="55"/>
        <v>5.1558037177506205E-2</v>
      </c>
      <c r="H161" s="48">
        <f t="shared" si="54"/>
        <v>2.5408623762751718E-2</v>
      </c>
      <c r="I161" s="48">
        <f t="shared" si="56"/>
        <v>2.9861168841965251E-2</v>
      </c>
    </row>
    <row r="162" spans="1:9" s="40" customFormat="1" ht="13.5" x14ac:dyDescent="0.25">
      <c r="A162" s="43" t="s">
        <v>163</v>
      </c>
      <c r="B162" s="38">
        <f>+'ABIA Passenger &amp; Cargo Activity'!B162</f>
        <v>386091</v>
      </c>
      <c r="C162" s="42">
        <f>(+'ABIA Passenger &amp; Cargo Activity'!D162)+'ABIA Passenger &amp; Cargo Activity'!B162</f>
        <v>387357</v>
      </c>
      <c r="D162" s="42">
        <v>56939</v>
      </c>
      <c r="E162" s="42">
        <v>65515</v>
      </c>
      <c r="F162" s="48">
        <f t="shared" si="55"/>
        <v>7.4474716834107918E-2</v>
      </c>
      <c r="G162" s="48">
        <f t="shared" si="55"/>
        <v>7.7997940611693989E-2</v>
      </c>
      <c r="H162" s="48">
        <f t="shared" si="54"/>
        <v>5.2905063057065722E-2</v>
      </c>
      <c r="I162" s="48">
        <f t="shared" si="56"/>
        <v>5.7700069420900536E-2</v>
      </c>
    </row>
    <row r="163" spans="1:9" s="40" customFormat="1" ht="13.5" x14ac:dyDescent="0.25">
      <c r="A163" s="43" t="s">
        <v>164</v>
      </c>
      <c r="B163" s="38">
        <f>+'ABIA Passenger &amp; Cargo Activity'!B163</f>
        <v>403762</v>
      </c>
      <c r="C163" s="42">
        <f>(+'ABIA Passenger &amp; Cargo Activity'!D163)+'ABIA Passenger &amp; Cargo Activity'!B163</f>
        <v>404970</v>
      </c>
      <c r="D163" s="42">
        <v>59417</v>
      </c>
      <c r="E163" s="42">
        <v>69078</v>
      </c>
      <c r="F163" s="48">
        <f t="shared" ref="F163:G165" si="57">(+B163-B162)/B162</f>
        <v>4.5769002644454285E-2</v>
      </c>
      <c r="G163" s="48">
        <f t="shared" si="57"/>
        <v>4.5469683005599483E-2</v>
      </c>
      <c r="H163" s="48">
        <f t="shared" si="54"/>
        <v>4.3520258522278227E-2</v>
      </c>
      <c r="I163" s="48">
        <f t="shared" si="56"/>
        <v>5.438449210104556E-2</v>
      </c>
    </row>
    <row r="164" spans="1:9" s="40" customFormat="1" ht="13.5" x14ac:dyDescent="0.25">
      <c r="A164" s="43" t="s">
        <v>165</v>
      </c>
      <c r="B164" s="38">
        <f>+'ABIA Passenger &amp; Cargo Activity'!B164</f>
        <v>357435</v>
      </c>
      <c r="C164" s="42">
        <f>(+'ABIA Passenger &amp; Cargo Activity'!D164)+'ABIA Passenger &amp; Cargo Activity'!B164</f>
        <v>357488</v>
      </c>
      <c r="D164" s="42">
        <v>57645</v>
      </c>
      <c r="E164" s="42">
        <v>66814</v>
      </c>
      <c r="F164" s="48">
        <f t="shared" si="57"/>
        <v>-0.1147383854845181</v>
      </c>
      <c r="G164" s="48">
        <f t="shared" si="57"/>
        <v>-0.11724819122404129</v>
      </c>
      <c r="H164" s="48">
        <f t="shared" ref="H164:H169" si="58">(+D164-D163)/D163</f>
        <v>-2.9823114596832557E-2</v>
      </c>
      <c r="I164" s="48">
        <f t="shared" si="56"/>
        <v>-3.2774544717565648E-2</v>
      </c>
    </row>
    <row r="165" spans="1:9" s="40" customFormat="1" ht="13.5" x14ac:dyDescent="0.25">
      <c r="A165" s="43" t="s">
        <v>166</v>
      </c>
      <c r="B165" s="38">
        <f>+'ABIA Passenger &amp; Cargo Activity'!B165</f>
        <v>334037</v>
      </c>
      <c r="C165" s="42">
        <f>(+'ABIA Passenger &amp; Cargo Activity'!D165)+'ABIA Passenger &amp; Cargo Activity'!B165</f>
        <v>334037</v>
      </c>
      <c r="D165" s="42">
        <v>50601</v>
      </c>
      <c r="E165" s="42">
        <v>57842</v>
      </c>
      <c r="F165" s="48">
        <f t="shared" si="57"/>
        <v>-6.5460853022227816E-2</v>
      </c>
      <c r="G165" s="48">
        <f t="shared" si="57"/>
        <v>-6.5599404735263836E-2</v>
      </c>
      <c r="H165" s="48">
        <f t="shared" si="58"/>
        <v>-0.12219620088472548</v>
      </c>
      <c r="I165" s="48">
        <f t="shared" si="56"/>
        <v>-0.13428323405274345</v>
      </c>
    </row>
    <row r="166" spans="1:9" s="40" customFormat="1" ht="13.5" x14ac:dyDescent="0.25">
      <c r="A166" s="43" t="s">
        <v>167</v>
      </c>
      <c r="B166" s="38">
        <f>+'ABIA Passenger &amp; Cargo Activity'!B166</f>
        <v>372544</v>
      </c>
      <c r="C166" s="42">
        <f>(+'ABIA Passenger &amp; Cargo Activity'!D166)+'ABIA Passenger &amp; Cargo Activity'!B166</f>
        <v>372544</v>
      </c>
      <c r="D166" s="42">
        <v>55146</v>
      </c>
      <c r="E166" s="42">
        <v>62648</v>
      </c>
      <c r="F166" s="48">
        <f t="shared" ref="F166:G168" si="59">(+B166-B165)/B165</f>
        <v>0.11527764888320755</v>
      </c>
      <c r="G166" s="48">
        <f t="shared" si="59"/>
        <v>0.11527764888320755</v>
      </c>
      <c r="H166" s="48">
        <f t="shared" si="58"/>
        <v>8.9820359281437126E-2</v>
      </c>
      <c r="I166" s="48">
        <f t="shared" ref="I166:I171" si="60">(+E166-E165)/E165</f>
        <v>8.3088413263718408E-2</v>
      </c>
    </row>
    <row r="167" spans="1:9" s="40" customFormat="1" ht="13.5" x14ac:dyDescent="0.25">
      <c r="A167" s="43" t="s">
        <v>168</v>
      </c>
      <c r="B167" s="38">
        <f>+'ABIA Passenger &amp; Cargo Activity'!B167</f>
        <v>363767</v>
      </c>
      <c r="C167" s="42">
        <f>(+'ABIA Passenger &amp; Cargo Activity'!D167)+'ABIA Passenger &amp; Cargo Activity'!B167</f>
        <v>363767</v>
      </c>
      <c r="D167" s="42">
        <v>51719</v>
      </c>
      <c r="E167" s="42">
        <v>58653</v>
      </c>
      <c r="F167" s="48">
        <f t="shared" si="59"/>
        <v>-2.3559633224531869E-2</v>
      </c>
      <c r="G167" s="48">
        <f t="shared" si="59"/>
        <v>-2.3559633224531869E-2</v>
      </c>
      <c r="H167" s="48">
        <f t="shared" si="58"/>
        <v>-6.2144126500562141E-2</v>
      </c>
      <c r="I167" s="48">
        <f t="shared" si="60"/>
        <v>-6.3768995019793134E-2</v>
      </c>
    </row>
    <row r="168" spans="1:9" s="40" customFormat="1" ht="13.5" x14ac:dyDescent="0.25">
      <c r="A168" s="43" t="s">
        <v>169</v>
      </c>
      <c r="B168" s="38">
        <f>+'ABIA Passenger &amp; Cargo Activity'!B168</f>
        <v>368199</v>
      </c>
      <c r="C168" s="42">
        <f>(+'ABIA Passenger &amp; Cargo Activity'!D168)+'ABIA Passenger &amp; Cargo Activity'!B168</f>
        <v>368199</v>
      </c>
      <c r="D168" s="42">
        <v>51330</v>
      </c>
      <c r="E168" s="42">
        <v>59040</v>
      </c>
      <c r="F168" s="48">
        <f t="shared" si="59"/>
        <v>1.2183623033425243E-2</v>
      </c>
      <c r="G168" s="48">
        <f t="shared" si="59"/>
        <v>1.2183623033425243E-2</v>
      </c>
      <c r="H168" s="48">
        <f t="shared" si="58"/>
        <v>-7.5214137937701809E-3</v>
      </c>
      <c r="I168" s="48">
        <f t="shared" si="60"/>
        <v>6.5981279729937087E-3</v>
      </c>
    </row>
    <row r="169" spans="1:9" s="40" customFormat="1" ht="13.5" x14ac:dyDescent="0.25">
      <c r="A169" s="43" t="s">
        <v>170</v>
      </c>
      <c r="B169" s="38">
        <f>+'ABIA Passenger &amp; Cargo Activity'!B169</f>
        <v>310810</v>
      </c>
      <c r="C169" s="42">
        <f>(+'ABIA Passenger &amp; Cargo Activity'!D169)+'ABIA Passenger &amp; Cargo Activity'!B169</f>
        <v>310810</v>
      </c>
      <c r="D169" s="42">
        <v>46542</v>
      </c>
      <c r="E169" s="42">
        <v>54179</v>
      </c>
      <c r="F169" s="48">
        <f t="shared" ref="F169:G171" si="61">(+B169-B168)/B168</f>
        <v>-0.15586408436742089</v>
      </c>
      <c r="G169" s="48">
        <f t="shared" si="61"/>
        <v>-0.15586408436742089</v>
      </c>
      <c r="H169" s="48">
        <f t="shared" si="58"/>
        <v>-9.3278784336645243E-2</v>
      </c>
      <c r="I169" s="48">
        <f t="shared" si="60"/>
        <v>-8.2334010840108399E-2</v>
      </c>
    </row>
    <row r="170" spans="1:9" s="40" customFormat="1" ht="13.5" x14ac:dyDescent="0.25">
      <c r="A170" s="43" t="s">
        <v>171</v>
      </c>
      <c r="B170" s="38">
        <f>+'ABIA Passenger &amp; Cargo Activity'!B170</f>
        <v>295155</v>
      </c>
      <c r="C170" s="42">
        <f>(+'ABIA Passenger &amp; Cargo Activity'!D170)+'ABIA Passenger &amp; Cargo Activity'!B170</f>
        <v>295267</v>
      </c>
      <c r="D170" s="42">
        <v>43882</v>
      </c>
      <c r="E170" s="42">
        <v>50554</v>
      </c>
      <c r="F170" s="48">
        <f t="shared" si="61"/>
        <v>-5.0368392265371126E-2</v>
      </c>
      <c r="G170" s="48">
        <f t="shared" si="61"/>
        <v>-5.0008043499243912E-2</v>
      </c>
      <c r="H170" s="48">
        <f t="shared" ref="H170:H176" si="62">(+D170-D169)/D169</f>
        <v>-5.7152679300416828E-2</v>
      </c>
      <c r="I170" s="48">
        <f t="shared" si="60"/>
        <v>-6.6907842522010375E-2</v>
      </c>
    </row>
    <row r="171" spans="1:9" s="40" customFormat="1" ht="13.5" x14ac:dyDescent="0.25">
      <c r="A171" s="43" t="s">
        <v>172</v>
      </c>
      <c r="B171" s="38">
        <f>+'ABIA Passenger &amp; Cargo Activity'!B171</f>
        <v>390693</v>
      </c>
      <c r="C171" s="42">
        <f>(+'ABIA Passenger &amp; Cargo Activity'!D171)+'ABIA Passenger &amp; Cargo Activity'!B171</f>
        <v>390897</v>
      </c>
      <c r="D171" s="42">
        <v>55948</v>
      </c>
      <c r="E171" s="42">
        <v>64164</v>
      </c>
      <c r="F171" s="48">
        <f t="shared" si="61"/>
        <v>0.3236875539970524</v>
      </c>
      <c r="G171" s="48">
        <f t="shared" si="61"/>
        <v>0.32387635597611653</v>
      </c>
      <c r="H171" s="48">
        <f t="shared" si="62"/>
        <v>0.27496467800009117</v>
      </c>
      <c r="I171" s="48">
        <f t="shared" si="60"/>
        <v>0.26921707481109308</v>
      </c>
    </row>
    <row r="172" spans="1:9" s="40" customFormat="1" ht="13.5" x14ac:dyDescent="0.25">
      <c r="A172" s="43" t="s">
        <v>173</v>
      </c>
      <c r="B172" s="38">
        <f>+'ABIA Passenger &amp; Cargo Activity'!B172</f>
        <v>352016</v>
      </c>
      <c r="C172" s="42">
        <f>(+'ABIA Passenger &amp; Cargo Activity'!D172)+'ABIA Passenger &amp; Cargo Activity'!B172</f>
        <v>352244</v>
      </c>
      <c r="D172" s="42">
        <v>53110</v>
      </c>
      <c r="E172" s="42">
        <v>61033</v>
      </c>
      <c r="F172" s="48">
        <f t="shared" ref="F172:G174" si="63">(+B172-B171)/B171</f>
        <v>-9.8995886796026542E-2</v>
      </c>
      <c r="G172" s="48">
        <f t="shared" si="63"/>
        <v>-9.8882825910661887E-2</v>
      </c>
      <c r="H172" s="48">
        <f t="shared" si="62"/>
        <v>-5.0725673839994281E-2</v>
      </c>
      <c r="I172" s="48">
        <f t="shared" ref="I172:I177" si="64">(+E172-E171)/E171</f>
        <v>-4.8796833115142449E-2</v>
      </c>
    </row>
    <row r="173" spans="1:9" s="40" customFormat="1" ht="13.5" x14ac:dyDescent="0.25">
      <c r="A173" s="43" t="s">
        <v>174</v>
      </c>
      <c r="B173" s="38">
        <f>+'ABIA Passenger &amp; Cargo Activity'!B173</f>
        <v>401935</v>
      </c>
      <c r="C173" s="42">
        <f>(+'ABIA Passenger &amp; Cargo Activity'!D173)+'ABIA Passenger &amp; Cargo Activity'!B173</f>
        <v>402269</v>
      </c>
      <c r="D173" s="42">
        <v>56225</v>
      </c>
      <c r="E173" s="42">
        <v>64348</v>
      </c>
      <c r="F173" s="48">
        <f t="shared" si="63"/>
        <v>0.14180889505022498</v>
      </c>
      <c r="G173" s="48">
        <f t="shared" si="63"/>
        <v>0.14201803295442933</v>
      </c>
      <c r="H173" s="48">
        <f t="shared" si="62"/>
        <v>5.8651854641310487E-2</v>
      </c>
      <c r="I173" s="48">
        <f t="shared" si="64"/>
        <v>5.4314878836039519E-2</v>
      </c>
    </row>
    <row r="174" spans="1:9" s="40" customFormat="1" ht="13.5" x14ac:dyDescent="0.25">
      <c r="A174" s="43" t="s">
        <v>175</v>
      </c>
      <c r="B174" s="38">
        <f>+'ABIA Passenger &amp; Cargo Activity'!B174</f>
        <v>405442</v>
      </c>
      <c r="C174" s="42">
        <f>(+'ABIA Passenger &amp; Cargo Activity'!D174)+'ABIA Passenger &amp; Cargo Activity'!B174</f>
        <v>406820</v>
      </c>
      <c r="D174" s="42">
        <v>58041</v>
      </c>
      <c r="E174" s="42">
        <v>66777</v>
      </c>
      <c r="F174" s="48">
        <f t="shared" si="63"/>
        <v>8.7252914028387672E-3</v>
      </c>
      <c r="G174" s="48">
        <f t="shared" si="63"/>
        <v>1.1313325163012811E-2</v>
      </c>
      <c r="H174" s="48">
        <f t="shared" si="62"/>
        <v>3.2298799466429523E-2</v>
      </c>
      <c r="I174" s="48">
        <f t="shared" si="64"/>
        <v>3.7747870951700131E-2</v>
      </c>
    </row>
    <row r="175" spans="1:9" s="40" customFormat="1" ht="13.5" x14ac:dyDescent="0.25">
      <c r="A175" s="43" t="s">
        <v>176</v>
      </c>
      <c r="B175" s="38">
        <f>+'ABIA Passenger &amp; Cargo Activity'!B175</f>
        <v>411300</v>
      </c>
      <c r="C175" s="42">
        <f>(+'ABIA Passenger &amp; Cargo Activity'!D175)+'ABIA Passenger &amp; Cargo Activity'!B175</f>
        <v>412721</v>
      </c>
      <c r="D175" s="42">
        <v>60596</v>
      </c>
      <c r="E175" s="42">
        <v>70590</v>
      </c>
      <c r="F175" s="48">
        <f t="shared" ref="F175:G177" si="65">(+B175-B174)/B174</f>
        <v>1.4448429121797939E-2</v>
      </c>
      <c r="G175" s="48">
        <f t="shared" si="65"/>
        <v>1.4505186568998574E-2</v>
      </c>
      <c r="H175" s="48">
        <f t="shared" si="62"/>
        <v>4.40206061232577E-2</v>
      </c>
      <c r="I175" s="48">
        <f t="shared" si="64"/>
        <v>5.7100498674693384E-2</v>
      </c>
    </row>
    <row r="176" spans="1:9" s="40" customFormat="1" ht="13.5" x14ac:dyDescent="0.25">
      <c r="A176" s="43" t="s">
        <v>177</v>
      </c>
      <c r="B176" s="38">
        <f>+'ABIA Passenger &amp; Cargo Activity'!B176</f>
        <v>374464</v>
      </c>
      <c r="C176" s="42">
        <f>(+'ABIA Passenger &amp; Cargo Activity'!D176)+'ABIA Passenger &amp; Cargo Activity'!B176</f>
        <v>375333</v>
      </c>
      <c r="D176" s="42">
        <v>57720</v>
      </c>
      <c r="E176" s="42">
        <v>66953</v>
      </c>
      <c r="F176" s="48">
        <f t="shared" si="65"/>
        <v>-8.9559931923170438E-2</v>
      </c>
      <c r="G176" s="48">
        <f t="shared" si="65"/>
        <v>-9.0589041992047897E-2</v>
      </c>
      <c r="H176" s="48">
        <f t="shared" si="62"/>
        <v>-4.7461878671859525E-2</v>
      </c>
      <c r="I176" s="48">
        <f t="shared" si="64"/>
        <v>-5.1522878594701796E-2</v>
      </c>
    </row>
    <row r="177" spans="1:9" s="40" customFormat="1" ht="13.5" x14ac:dyDescent="0.25">
      <c r="A177" s="43" t="s">
        <v>178</v>
      </c>
      <c r="B177" s="38">
        <f>+'ABIA Passenger &amp; Cargo Activity'!B177</f>
        <v>353908</v>
      </c>
      <c r="C177" s="42">
        <f>(+'ABIA Passenger &amp; Cargo Activity'!D177)+'ABIA Passenger &amp; Cargo Activity'!B177</f>
        <v>353908</v>
      </c>
      <c r="D177" s="42">
        <v>51320</v>
      </c>
      <c r="E177" s="42">
        <v>58629</v>
      </c>
      <c r="F177" s="48">
        <f t="shared" si="65"/>
        <v>-5.4894462485045294E-2</v>
      </c>
      <c r="G177" s="48">
        <f t="shared" si="65"/>
        <v>-5.7082643945509721E-2</v>
      </c>
      <c r="H177" s="48">
        <f t="shared" ref="H177:H182" si="66">(+D177-D176)/D176</f>
        <v>-0.11088011088011088</v>
      </c>
      <c r="I177" s="48">
        <f t="shared" si="64"/>
        <v>-0.12432601974519439</v>
      </c>
    </row>
    <row r="178" spans="1:9" s="40" customFormat="1" ht="13.5" x14ac:dyDescent="0.25">
      <c r="A178" s="43" t="s">
        <v>179</v>
      </c>
      <c r="B178" s="38">
        <f>+'ABIA Passenger &amp; Cargo Activity'!B178</f>
        <v>383080</v>
      </c>
      <c r="C178" s="42">
        <f>(+'ABIA Passenger &amp; Cargo Activity'!D178)+'ABIA Passenger &amp; Cargo Activity'!B178</f>
        <v>383080</v>
      </c>
      <c r="D178" s="42">
        <v>54451</v>
      </c>
      <c r="E178" s="42">
        <v>61750</v>
      </c>
      <c r="F178" s="48">
        <f t="shared" ref="F178:G180" si="67">(+B178-B177)/B177</f>
        <v>8.2428201679532534E-2</v>
      </c>
      <c r="G178" s="48">
        <f t="shared" si="67"/>
        <v>8.2428201679532534E-2</v>
      </c>
      <c r="H178" s="48">
        <f t="shared" si="66"/>
        <v>6.1009353078721747E-2</v>
      </c>
      <c r="I178" s="48">
        <f t="shared" ref="I178:I183" si="68">(+E178-E177)/E177</f>
        <v>5.323304166879872E-2</v>
      </c>
    </row>
    <row r="179" spans="1:9" s="40" customFormat="1" ht="13.5" x14ac:dyDescent="0.25">
      <c r="A179" s="43" t="s">
        <v>180</v>
      </c>
      <c r="B179" s="38">
        <f>+'ABIA Passenger &amp; Cargo Activity'!B179</f>
        <v>371227</v>
      </c>
      <c r="C179" s="42">
        <f>(+'ABIA Passenger &amp; Cargo Activity'!D179)+'ABIA Passenger &amp; Cargo Activity'!B179</f>
        <v>371227</v>
      </c>
      <c r="D179" s="42">
        <v>51961</v>
      </c>
      <c r="E179" s="42">
        <v>58822</v>
      </c>
      <c r="F179" s="48">
        <f t="shared" si="67"/>
        <v>-3.0941317740419756E-2</v>
      </c>
      <c r="G179" s="48">
        <f t="shared" si="67"/>
        <v>-3.0941317740419756E-2</v>
      </c>
      <c r="H179" s="48">
        <f t="shared" si="66"/>
        <v>-4.5729187710051238E-2</v>
      </c>
      <c r="I179" s="48">
        <f t="shared" si="68"/>
        <v>-4.7417004048582997E-2</v>
      </c>
    </row>
    <row r="180" spans="1:9" s="40" customFormat="1" ht="13.5" x14ac:dyDescent="0.25">
      <c r="A180" s="43" t="s">
        <v>181</v>
      </c>
      <c r="B180" s="38">
        <f>+'ABIA Passenger &amp; Cargo Activity'!B180</f>
        <v>374098</v>
      </c>
      <c r="C180" s="42">
        <f>(+'ABIA Passenger &amp; Cargo Activity'!D180)+'ABIA Passenger &amp; Cargo Activity'!B180</f>
        <v>374098</v>
      </c>
      <c r="D180" s="42">
        <v>51779</v>
      </c>
      <c r="E180" s="42">
        <v>59594</v>
      </c>
      <c r="F180" s="48">
        <f t="shared" si="67"/>
        <v>7.7338124651493562E-3</v>
      </c>
      <c r="G180" s="48">
        <f t="shared" si="67"/>
        <v>7.7338124651493562E-3</v>
      </c>
      <c r="H180" s="48">
        <f t="shared" si="66"/>
        <v>-3.5026269702276708E-3</v>
      </c>
      <c r="I180" s="48">
        <f t="shared" si="68"/>
        <v>1.3124341232872054E-2</v>
      </c>
    </row>
    <row r="181" spans="1:9" s="40" customFormat="1" ht="13.5" x14ac:dyDescent="0.25">
      <c r="A181" s="43" t="s">
        <v>182</v>
      </c>
      <c r="B181" s="38">
        <f>+'ABIA Passenger &amp; Cargo Activity'!B181</f>
        <v>316633</v>
      </c>
      <c r="C181" s="42">
        <f>(+'ABIA Passenger &amp; Cargo Activity'!D181)+'ABIA Passenger &amp; Cargo Activity'!B181</f>
        <v>316633</v>
      </c>
      <c r="D181" s="42">
        <v>47291</v>
      </c>
      <c r="E181" s="42">
        <v>54929</v>
      </c>
      <c r="F181" s="48">
        <f t="shared" ref="F181:G184" si="69">(+B181-B180)/B180</f>
        <v>-0.15360948200738844</v>
      </c>
      <c r="G181" s="48">
        <f t="shared" si="69"/>
        <v>-0.15360948200738844</v>
      </c>
      <c r="H181" s="48">
        <f t="shared" si="66"/>
        <v>-8.6676065586434661E-2</v>
      </c>
      <c r="I181" s="48">
        <f t="shared" si="68"/>
        <v>-7.8279692586501998E-2</v>
      </c>
    </row>
    <row r="182" spans="1:9" s="40" customFormat="1" ht="13.5" x14ac:dyDescent="0.25">
      <c r="A182" s="43" t="s">
        <v>183</v>
      </c>
      <c r="B182" s="38">
        <f>+'ABIA Passenger &amp; Cargo Activity'!B182</f>
        <v>318950</v>
      </c>
      <c r="C182" s="42">
        <f>(+'ABIA Passenger &amp; Cargo Activity'!D182)+'ABIA Passenger &amp; Cargo Activity'!B182</f>
        <v>318950</v>
      </c>
      <c r="D182" s="42">
        <v>46624</v>
      </c>
      <c r="E182" s="42">
        <v>53576</v>
      </c>
      <c r="F182" s="48">
        <f t="shared" si="69"/>
        <v>7.3176200838194379E-3</v>
      </c>
      <c r="G182" s="48">
        <f t="shared" si="69"/>
        <v>7.3176200838194379E-3</v>
      </c>
      <c r="H182" s="48">
        <f t="shared" si="66"/>
        <v>-1.4104163582922755E-2</v>
      </c>
      <c r="I182" s="48">
        <f t="shared" si="68"/>
        <v>-2.4631797411203554E-2</v>
      </c>
    </row>
    <row r="183" spans="1:9" s="40" customFormat="1" ht="13.5" x14ac:dyDescent="0.25">
      <c r="A183" s="43" t="s">
        <v>184</v>
      </c>
      <c r="B183" s="38">
        <f>+'ABIA Passenger &amp; Cargo Activity'!B183</f>
        <v>401357</v>
      </c>
      <c r="C183" s="42">
        <f>(+'ABIA Passenger &amp; Cargo Activity'!D183)+'ABIA Passenger &amp; Cargo Activity'!B183</f>
        <v>401357</v>
      </c>
      <c r="D183" s="42">
        <v>56458</v>
      </c>
      <c r="E183" s="42">
        <v>65008</v>
      </c>
      <c r="F183" s="48">
        <f t="shared" si="69"/>
        <v>0.25836965041542559</v>
      </c>
      <c r="G183" s="48">
        <f t="shared" si="69"/>
        <v>0.25836965041542559</v>
      </c>
      <c r="H183" s="48">
        <f t="shared" ref="H183:H188" si="70">(+D183-D182)/D182</f>
        <v>0.21092141386410432</v>
      </c>
      <c r="I183" s="48">
        <f t="shared" si="68"/>
        <v>0.21337912498133493</v>
      </c>
    </row>
    <row r="184" spans="1:9" s="40" customFormat="1" ht="13.5" x14ac:dyDescent="0.25">
      <c r="A184" s="43" t="s">
        <v>185</v>
      </c>
      <c r="B184" s="38">
        <f>+'ABIA Passenger &amp; Cargo Activity'!B184</f>
        <v>382862</v>
      </c>
      <c r="C184" s="42">
        <f>(+'ABIA Passenger &amp; Cargo Activity'!D184)+'ABIA Passenger &amp; Cargo Activity'!B184</f>
        <v>382862</v>
      </c>
      <c r="D184" s="42">
        <v>53912</v>
      </c>
      <c r="E184" s="42">
        <v>61992</v>
      </c>
      <c r="F184" s="48">
        <f t="shared" si="69"/>
        <v>-4.6081169632023362E-2</v>
      </c>
      <c r="G184" s="48">
        <f t="shared" si="69"/>
        <v>-4.6081169632023362E-2</v>
      </c>
      <c r="H184" s="48">
        <f t="shared" si="70"/>
        <v>-4.5095469198342134E-2</v>
      </c>
      <c r="I184" s="48">
        <f t="shared" ref="I184:I189" si="71">(+E184-E183)/E183</f>
        <v>-4.6394289933546641E-2</v>
      </c>
    </row>
    <row r="185" spans="1:9" s="40" customFormat="1" ht="13.5" x14ac:dyDescent="0.25">
      <c r="A185" s="43" t="s">
        <v>186</v>
      </c>
      <c r="B185" s="38">
        <f>+'ABIA Passenger &amp; Cargo Activity'!B185</f>
        <v>409333</v>
      </c>
      <c r="C185" s="42">
        <f>(+'ABIA Passenger &amp; Cargo Activity'!D185)+'ABIA Passenger &amp; Cargo Activity'!B185</f>
        <v>409836</v>
      </c>
      <c r="D185" s="42">
        <v>55951</v>
      </c>
      <c r="E185" s="42">
        <v>64126</v>
      </c>
      <c r="F185" s="48">
        <f t="shared" ref="F185:G187" si="72">(+B185-B184)/B184</f>
        <v>6.9139794495144472E-2</v>
      </c>
      <c r="G185" s="48">
        <f t="shared" si="72"/>
        <v>7.0453583797817493E-2</v>
      </c>
      <c r="H185" s="48">
        <f t="shared" si="70"/>
        <v>3.7820893307612402E-2</v>
      </c>
      <c r="I185" s="48">
        <f t="shared" si="71"/>
        <v>3.4423796618918569E-2</v>
      </c>
    </row>
    <row r="186" spans="1:9" s="40" customFormat="1" ht="13.5" x14ac:dyDescent="0.25">
      <c r="A186" s="43" t="s">
        <v>187</v>
      </c>
      <c r="B186" s="38">
        <f>+'ABIA Passenger &amp; Cargo Activity'!B186</f>
        <v>417695</v>
      </c>
      <c r="C186" s="42">
        <f>(+'ABIA Passenger &amp; Cargo Activity'!D186)+'ABIA Passenger &amp; Cargo Activity'!B186</f>
        <v>420475</v>
      </c>
      <c r="D186" s="42">
        <v>58136</v>
      </c>
      <c r="E186" s="42">
        <v>67144</v>
      </c>
      <c r="F186" s="48">
        <f t="shared" si="72"/>
        <v>2.0428355397683548E-2</v>
      </c>
      <c r="G186" s="48">
        <f t="shared" si="72"/>
        <v>2.5959164153466264E-2</v>
      </c>
      <c r="H186" s="48">
        <f t="shared" si="70"/>
        <v>3.9052027667065822E-2</v>
      </c>
      <c r="I186" s="48">
        <f t="shared" si="71"/>
        <v>4.7063593550198048E-2</v>
      </c>
    </row>
    <row r="187" spans="1:9" s="40" customFormat="1" ht="13.5" x14ac:dyDescent="0.25">
      <c r="A187" s="43" t="s">
        <v>188</v>
      </c>
      <c r="B187" s="38">
        <f>+'ABIA Passenger &amp; Cargo Activity'!B187</f>
        <v>417818</v>
      </c>
      <c r="C187" s="42">
        <f>(+'ABIA Passenger &amp; Cargo Activity'!D187)+'ABIA Passenger &amp; Cargo Activity'!B187</f>
        <v>420366</v>
      </c>
      <c r="D187" s="42">
        <v>59909</v>
      </c>
      <c r="E187" s="42">
        <v>69802</v>
      </c>
      <c r="F187" s="48">
        <f t="shared" si="72"/>
        <v>2.9447324004357249E-4</v>
      </c>
      <c r="G187" s="48">
        <f t="shared" si="72"/>
        <v>-2.5923063202330695E-4</v>
      </c>
      <c r="H187" s="48">
        <f t="shared" si="70"/>
        <v>3.049745424521811E-2</v>
      </c>
      <c r="I187" s="48">
        <f t="shared" si="71"/>
        <v>3.9586560228762065E-2</v>
      </c>
    </row>
    <row r="188" spans="1:9" s="40" customFormat="1" ht="13.5" x14ac:dyDescent="0.25">
      <c r="A188" s="43" t="s">
        <v>189</v>
      </c>
      <c r="B188" s="38">
        <f>+'ABIA Passenger &amp; Cargo Activity'!B188</f>
        <v>395351</v>
      </c>
      <c r="C188" s="42">
        <f>(+'ABIA Passenger &amp; Cargo Activity'!D188)+'ABIA Passenger &amp; Cargo Activity'!B188</f>
        <v>397589</v>
      </c>
      <c r="D188" s="42">
        <v>58923</v>
      </c>
      <c r="E188" s="42">
        <v>68366</v>
      </c>
      <c r="F188" s="48">
        <f t="shared" ref="F188:G190" si="73">(+B188-B187)/B187</f>
        <v>-5.3772216611060318E-2</v>
      </c>
      <c r="G188" s="48">
        <f t="shared" si="73"/>
        <v>-5.4183735126056815E-2</v>
      </c>
      <c r="H188" s="48">
        <f t="shared" si="70"/>
        <v>-1.6458295080872657E-2</v>
      </c>
      <c r="I188" s="48">
        <f t="shared" si="71"/>
        <v>-2.0572476433340019E-2</v>
      </c>
    </row>
    <row r="189" spans="1:9" s="40" customFormat="1" ht="13.5" x14ac:dyDescent="0.25">
      <c r="A189" s="43" t="s">
        <v>190</v>
      </c>
      <c r="B189" s="38">
        <f>+'ABIA Passenger &amp; Cargo Activity'!B189</f>
        <v>348692</v>
      </c>
      <c r="C189" s="42">
        <f>(+'ABIA Passenger &amp; Cargo Activity'!D189)+'ABIA Passenger &amp; Cargo Activity'!B189</f>
        <v>349345</v>
      </c>
      <c r="D189" s="42">
        <v>50429</v>
      </c>
      <c r="E189" s="42">
        <v>57935</v>
      </c>
      <c r="F189" s="48">
        <f t="shared" si="73"/>
        <v>-0.11801917789508563</v>
      </c>
      <c r="G189" s="48">
        <f t="shared" si="73"/>
        <v>-0.12134138519928871</v>
      </c>
      <c r="H189" s="48">
        <f t="shared" ref="H189:H194" si="74">(+D189-D188)/D188</f>
        <v>-0.14415423518829659</v>
      </c>
      <c r="I189" s="48">
        <f t="shared" si="71"/>
        <v>-0.15257584179270398</v>
      </c>
    </row>
    <row r="190" spans="1:9" s="40" customFormat="1" ht="13.5" x14ac:dyDescent="0.25">
      <c r="A190" s="43" t="s">
        <v>191</v>
      </c>
      <c r="B190" s="38">
        <f>+'ABIA Passenger &amp; Cargo Activity'!B190</f>
        <v>396801</v>
      </c>
      <c r="C190" s="42">
        <f>(+'ABIA Passenger &amp; Cargo Activity'!D190)+'ABIA Passenger &amp; Cargo Activity'!B190</f>
        <v>397546</v>
      </c>
      <c r="D190" s="42">
        <v>54062</v>
      </c>
      <c r="E190" s="42">
        <v>61412</v>
      </c>
      <c r="F190" s="48">
        <f t="shared" si="73"/>
        <v>0.13796989893659733</v>
      </c>
      <c r="G190" s="48">
        <f t="shared" si="73"/>
        <v>0.13797535387654039</v>
      </c>
      <c r="H190" s="48">
        <f t="shared" si="74"/>
        <v>7.2041880663903712E-2</v>
      </c>
      <c r="I190" s="48">
        <f t="shared" ref="I190:I196" si="75">(+E190-E189)/E189</f>
        <v>6.0015534650901869E-2</v>
      </c>
    </row>
    <row r="191" spans="1:9" s="40" customFormat="1" ht="13.5" x14ac:dyDescent="0.25">
      <c r="A191" s="43" t="s">
        <v>192</v>
      </c>
      <c r="B191" s="38">
        <f>+'ABIA Passenger &amp; Cargo Activity'!B191</f>
        <v>393435</v>
      </c>
      <c r="C191" s="42">
        <f>(+'ABIA Passenger &amp; Cargo Activity'!D191)+'ABIA Passenger &amp; Cargo Activity'!B191</f>
        <v>395969</v>
      </c>
      <c r="D191" s="42">
        <v>52099</v>
      </c>
      <c r="E191" s="42">
        <v>59208</v>
      </c>
      <c r="F191" s="48">
        <f t="shared" ref="F191:G195" si="76">(+B191-B190)/B190</f>
        <v>-8.4828415250969638E-3</v>
      </c>
      <c r="G191" s="48">
        <f t="shared" si="76"/>
        <v>-3.9668365421863128E-3</v>
      </c>
      <c r="H191" s="48">
        <f t="shared" si="74"/>
        <v>-3.6310162406126299E-2</v>
      </c>
      <c r="I191" s="48">
        <f t="shared" si="75"/>
        <v>-3.5888751384094315E-2</v>
      </c>
    </row>
    <row r="192" spans="1:9" s="40" customFormat="1" ht="13.5" x14ac:dyDescent="0.25">
      <c r="A192" s="43" t="s">
        <v>193</v>
      </c>
      <c r="B192" s="38">
        <f>+'ABIA Passenger &amp; Cargo Activity'!B192</f>
        <v>389042</v>
      </c>
      <c r="C192" s="42">
        <f>(+'ABIA Passenger &amp; Cargo Activity'!D192)+'ABIA Passenger &amp; Cargo Activity'!B192</f>
        <v>391087</v>
      </c>
      <c r="D192" s="42">
        <v>51347</v>
      </c>
      <c r="E192" s="42">
        <v>59324</v>
      </c>
      <c r="F192" s="48">
        <f t="shared" si="76"/>
        <v>-1.116575800322798E-2</v>
      </c>
      <c r="G192" s="48">
        <f t="shared" si="76"/>
        <v>-1.232924799668661E-2</v>
      </c>
      <c r="H192" s="48">
        <f t="shared" si="74"/>
        <v>-1.4434058235282828E-2</v>
      </c>
      <c r="I192" s="48">
        <f t="shared" si="75"/>
        <v>1.9591947034184568E-3</v>
      </c>
    </row>
    <row r="193" spans="1:9" s="40" customFormat="1" ht="13.5" x14ac:dyDescent="0.25">
      <c r="A193" s="43" t="s">
        <v>194</v>
      </c>
      <c r="B193" s="38">
        <f>+'ABIA Passenger &amp; Cargo Activity'!B193</f>
        <v>326445</v>
      </c>
      <c r="C193" s="42">
        <f>(+'ABIA Passenger &amp; Cargo Activity'!D193)+'ABIA Passenger &amp; Cargo Activity'!B193</f>
        <v>327249</v>
      </c>
      <c r="D193" s="42">
        <v>48011</v>
      </c>
      <c r="E193" s="42">
        <v>55797</v>
      </c>
      <c r="F193" s="48">
        <f t="shared" si="76"/>
        <v>-0.16090036551323508</v>
      </c>
      <c r="G193" s="48">
        <f t="shared" si="76"/>
        <v>-0.16323222198641224</v>
      </c>
      <c r="H193" s="48">
        <f t="shared" si="74"/>
        <v>-6.4969715854869811E-2</v>
      </c>
      <c r="I193" s="48">
        <f t="shared" si="75"/>
        <v>-5.945317240914301E-2</v>
      </c>
    </row>
    <row r="194" spans="1:9" s="40" customFormat="1" ht="13.5" x14ac:dyDescent="0.25">
      <c r="A194" s="43" t="s">
        <v>195</v>
      </c>
      <c r="B194" s="38">
        <f>+'ABIA Passenger &amp; Cargo Activity'!B194</f>
        <v>319118</v>
      </c>
      <c r="C194" s="42">
        <f>(+'ABIA Passenger &amp; Cargo Activity'!D194)+'ABIA Passenger &amp; Cargo Activity'!B194</f>
        <v>320182</v>
      </c>
      <c r="D194" s="42">
        <v>45908</v>
      </c>
      <c r="E194" s="42">
        <v>52891</v>
      </c>
      <c r="F194" s="48">
        <f t="shared" si="76"/>
        <v>-2.2444822251834154E-2</v>
      </c>
      <c r="G194" s="48">
        <f t="shared" si="76"/>
        <v>-2.1595176761426315E-2</v>
      </c>
      <c r="H194" s="48">
        <f t="shared" si="74"/>
        <v>-4.3802461935806378E-2</v>
      </c>
      <c r="I194" s="48">
        <f t="shared" si="75"/>
        <v>-5.2081653135473235E-2</v>
      </c>
    </row>
    <row r="195" spans="1:9" s="40" customFormat="1" ht="13.5" x14ac:dyDescent="0.25">
      <c r="A195" s="43" t="s">
        <v>196</v>
      </c>
      <c r="B195" s="38">
        <f>+'ABIA Passenger &amp; Cargo Activity'!B195</f>
        <v>425437</v>
      </c>
      <c r="C195" s="42">
        <f>(+'ABIA Passenger &amp; Cargo Activity'!D195)+'ABIA Passenger &amp; Cargo Activity'!B195</f>
        <v>427217</v>
      </c>
      <c r="D195" s="42">
        <v>56764</v>
      </c>
      <c r="E195" s="42">
        <v>65540</v>
      </c>
      <c r="F195" s="48">
        <f t="shared" si="76"/>
        <v>0.33316516147631908</v>
      </c>
      <c r="G195" s="48">
        <f t="shared" si="76"/>
        <v>0.33429424514807204</v>
      </c>
      <c r="H195" s="48">
        <f t="shared" ref="H195:H200" si="77">(+D195-D194)/D194</f>
        <v>0.23647294589178355</v>
      </c>
      <c r="I195" s="48">
        <f t="shared" si="75"/>
        <v>0.23915221871395889</v>
      </c>
    </row>
    <row r="196" spans="1:9" s="40" customFormat="1" ht="13.5" x14ac:dyDescent="0.25">
      <c r="A196" s="43" t="s">
        <v>197</v>
      </c>
      <c r="B196" s="38">
        <f>+'ABIA Passenger &amp; Cargo Activity'!B196</f>
        <v>409339</v>
      </c>
      <c r="C196" s="42">
        <f>(+'ABIA Passenger &amp; Cargo Activity'!D196)+'ABIA Passenger &amp; Cargo Activity'!B196</f>
        <v>410661</v>
      </c>
      <c r="D196" s="42">
        <v>53423</v>
      </c>
      <c r="E196" s="42">
        <v>61418</v>
      </c>
      <c r="F196" s="48">
        <f t="shared" ref="F196:G198" si="78">(+B196-B195)/B195</f>
        <v>-3.7838739930941598E-2</v>
      </c>
      <c r="G196" s="48">
        <f t="shared" si="78"/>
        <v>-3.8753139505216319E-2</v>
      </c>
      <c r="H196" s="48">
        <f t="shared" si="77"/>
        <v>-5.8857726728208021E-2</v>
      </c>
      <c r="I196" s="48">
        <f t="shared" si="75"/>
        <v>-6.2892889838266713E-2</v>
      </c>
    </row>
    <row r="197" spans="1:9" s="40" customFormat="1" ht="13.5" x14ac:dyDescent="0.25">
      <c r="A197" s="43" t="s">
        <v>198</v>
      </c>
      <c r="B197" s="38">
        <f>+'ABIA Passenger &amp; Cargo Activity'!B197</f>
        <v>435285</v>
      </c>
      <c r="C197" s="42">
        <f>(+'ABIA Passenger &amp; Cargo Activity'!D197)+'ABIA Passenger &amp; Cargo Activity'!B197</f>
        <v>437232</v>
      </c>
      <c r="D197" s="42">
        <v>56760</v>
      </c>
      <c r="E197" s="42">
        <v>65208</v>
      </c>
      <c r="F197" s="48">
        <f t="shared" si="78"/>
        <v>6.3385116004094411E-2</v>
      </c>
      <c r="G197" s="48">
        <f t="shared" si="78"/>
        <v>6.4703003207024767E-2</v>
      </c>
      <c r="H197" s="48">
        <f t="shared" si="77"/>
        <v>6.2463732849147371E-2</v>
      </c>
      <c r="I197" s="48">
        <f t="shared" ref="I197:I202" si="79">(+E197-E196)/E196</f>
        <v>6.1708293985476573E-2</v>
      </c>
    </row>
    <row r="198" spans="1:9" s="40" customFormat="1" ht="13.5" x14ac:dyDescent="0.25">
      <c r="A198" s="43" t="s">
        <v>199</v>
      </c>
      <c r="B198" s="38">
        <f>+'ABIA Passenger &amp; Cargo Activity'!B198</f>
        <v>449910</v>
      </c>
      <c r="C198" s="42">
        <f>(+'ABIA Passenger &amp; Cargo Activity'!D198)+'ABIA Passenger &amp; Cargo Activity'!B198</f>
        <v>453937</v>
      </c>
      <c r="D198" s="42">
        <v>58186</v>
      </c>
      <c r="E198" s="42">
        <v>67517</v>
      </c>
      <c r="F198" s="48">
        <f t="shared" si="78"/>
        <v>3.3598676729039594E-2</v>
      </c>
      <c r="G198" s="48">
        <f t="shared" si="78"/>
        <v>3.8206261206865003E-2</v>
      </c>
      <c r="H198" s="48">
        <f t="shared" si="77"/>
        <v>2.5123326286116982E-2</v>
      </c>
      <c r="I198" s="48">
        <f t="shared" si="79"/>
        <v>3.5409765672923567E-2</v>
      </c>
    </row>
    <row r="199" spans="1:9" s="40" customFormat="1" ht="13.5" x14ac:dyDescent="0.25">
      <c r="A199" s="43" t="s">
        <v>200</v>
      </c>
      <c r="B199" s="38">
        <f>+'ABIA Passenger &amp; Cargo Activity'!B199</f>
        <v>443865</v>
      </c>
      <c r="C199" s="42">
        <f>(+'ABIA Passenger &amp; Cargo Activity'!D199)+'ABIA Passenger &amp; Cargo Activity'!B199</f>
        <v>448067</v>
      </c>
      <c r="D199" s="42">
        <v>59509</v>
      </c>
      <c r="E199" s="42">
        <v>69726</v>
      </c>
      <c r="F199" s="48">
        <f t="shared" ref="F199:G201" si="80">(+B199-B198)/B198</f>
        <v>-1.3436020537440821E-2</v>
      </c>
      <c r="G199" s="48">
        <f t="shared" si="80"/>
        <v>-1.293130985136704E-2</v>
      </c>
      <c r="H199" s="48">
        <f t="shared" si="77"/>
        <v>2.2737428247344722E-2</v>
      </c>
      <c r="I199" s="48">
        <f t="shared" si="79"/>
        <v>3.271768591613964E-2</v>
      </c>
    </row>
    <row r="200" spans="1:9" s="40" customFormat="1" ht="13.5" x14ac:dyDescent="0.25">
      <c r="A200" s="43" t="s">
        <v>201</v>
      </c>
      <c r="B200" s="38">
        <f>+'ABIA Passenger &amp; Cargo Activity'!B200</f>
        <v>412482</v>
      </c>
      <c r="C200" s="42">
        <f>(+'ABIA Passenger &amp; Cargo Activity'!D200)+'ABIA Passenger &amp; Cargo Activity'!B200</f>
        <v>415105</v>
      </c>
      <c r="D200" s="42">
        <v>58373</v>
      </c>
      <c r="E200" s="42">
        <v>68231</v>
      </c>
      <c r="F200" s="48">
        <f t="shared" si="80"/>
        <v>-7.0703930249062213E-2</v>
      </c>
      <c r="G200" s="48">
        <f t="shared" si="80"/>
        <v>-7.3564890964967294E-2</v>
      </c>
      <c r="H200" s="48">
        <f t="shared" si="77"/>
        <v>-1.9089549479910602E-2</v>
      </c>
      <c r="I200" s="48">
        <f t="shared" si="79"/>
        <v>-2.1441069328514469E-2</v>
      </c>
    </row>
    <row r="201" spans="1:9" s="40" customFormat="1" ht="13.5" x14ac:dyDescent="0.25">
      <c r="A201" s="43" t="s">
        <v>202</v>
      </c>
      <c r="B201" s="38">
        <f>+'ABIA Passenger &amp; Cargo Activity'!B201</f>
        <v>380599</v>
      </c>
      <c r="C201" s="42">
        <f>(+'ABIA Passenger &amp; Cargo Activity'!D201)+'ABIA Passenger &amp; Cargo Activity'!B201</f>
        <v>381726</v>
      </c>
      <c r="D201" s="42">
        <v>51037</v>
      </c>
      <c r="E201" s="42">
        <v>58648</v>
      </c>
      <c r="F201" s="48">
        <f t="shared" si="80"/>
        <v>-7.7295494106409499E-2</v>
      </c>
      <c r="G201" s="48">
        <f t="shared" si="80"/>
        <v>-8.0410980354368167E-2</v>
      </c>
      <c r="H201" s="48">
        <f t="shared" ref="H201:H207" si="81">(+D201-D200)/D200</f>
        <v>-0.12567454131190789</v>
      </c>
      <c r="I201" s="48">
        <f t="shared" si="79"/>
        <v>-0.1404493558646363</v>
      </c>
    </row>
    <row r="202" spans="1:9" s="40" customFormat="1" ht="13.5" x14ac:dyDescent="0.25">
      <c r="A202" s="43" t="s">
        <v>203</v>
      </c>
      <c r="B202" s="38">
        <f>+'ABIA Passenger &amp; Cargo Activity'!B202</f>
        <v>423736</v>
      </c>
      <c r="C202" s="42">
        <f>(+'ABIA Passenger &amp; Cargo Activity'!D202)+'ABIA Passenger &amp; Cargo Activity'!B202</f>
        <v>424749</v>
      </c>
      <c r="D202" s="42">
        <v>54961</v>
      </c>
      <c r="E202" s="42">
        <v>62622</v>
      </c>
      <c r="F202" s="48">
        <f t="shared" ref="F202:G204" si="82">(+B202-B201)/B201</f>
        <v>0.11333976179653651</v>
      </c>
      <c r="G202" s="48">
        <f t="shared" si="82"/>
        <v>0.11270649628267396</v>
      </c>
      <c r="H202" s="48">
        <f t="shared" si="81"/>
        <v>7.6885396868938222E-2</v>
      </c>
      <c r="I202" s="48">
        <f t="shared" si="79"/>
        <v>6.7760196426135594E-2</v>
      </c>
    </row>
    <row r="203" spans="1:9" s="40" customFormat="1" ht="13.5" x14ac:dyDescent="0.25">
      <c r="A203" s="43" t="s">
        <v>204</v>
      </c>
      <c r="B203" s="38">
        <f>+'ABIA Passenger &amp; Cargo Activity'!B203</f>
        <v>411163</v>
      </c>
      <c r="C203" s="42">
        <f>(+'ABIA Passenger &amp; Cargo Activity'!D203)+'ABIA Passenger &amp; Cargo Activity'!B203</f>
        <v>414364</v>
      </c>
      <c r="D203" s="42">
        <v>50766</v>
      </c>
      <c r="E203" s="42">
        <v>58020</v>
      </c>
      <c r="F203" s="48">
        <f t="shared" si="82"/>
        <v>-2.9671776766666037E-2</v>
      </c>
      <c r="G203" s="48">
        <f t="shared" si="82"/>
        <v>-2.4449733842810694E-2</v>
      </c>
      <c r="H203" s="48">
        <f t="shared" si="81"/>
        <v>-7.6326849948145051E-2</v>
      </c>
      <c r="I203" s="48">
        <f t="shared" ref="I203:I208" si="83">(+E203-E202)/E202</f>
        <v>-7.3488550349717352E-2</v>
      </c>
    </row>
    <row r="204" spans="1:9" s="40" customFormat="1" ht="13.5" x14ac:dyDescent="0.25">
      <c r="A204" s="43" t="s">
        <v>205</v>
      </c>
      <c r="B204" s="38">
        <f>+'ABIA Passenger &amp; Cargo Activity'!B204</f>
        <v>424442</v>
      </c>
      <c r="C204" s="42">
        <f>(+'ABIA Passenger &amp; Cargo Activity'!D204)+'ABIA Passenger &amp; Cargo Activity'!B204</f>
        <v>427531</v>
      </c>
      <c r="D204" s="42">
        <v>54551</v>
      </c>
      <c r="E204" s="42">
        <v>62919</v>
      </c>
      <c r="F204" s="48">
        <f t="shared" si="82"/>
        <v>3.2296193966869585E-2</v>
      </c>
      <c r="G204" s="48">
        <f t="shared" si="82"/>
        <v>3.1776409147512813E-2</v>
      </c>
      <c r="H204" s="48">
        <f t="shared" si="81"/>
        <v>7.4557774888705033E-2</v>
      </c>
      <c r="I204" s="48">
        <f t="shared" si="83"/>
        <v>8.4436401240951392E-2</v>
      </c>
    </row>
    <row r="205" spans="1:9" s="40" customFormat="1" ht="13.5" x14ac:dyDescent="0.25">
      <c r="A205" s="43" t="s">
        <v>206</v>
      </c>
      <c r="B205" s="38">
        <f>+'ABIA Passenger &amp; Cargo Activity'!B205</f>
        <v>352780</v>
      </c>
      <c r="C205" s="42">
        <f>(+'ABIA Passenger &amp; Cargo Activity'!D205)+'ABIA Passenger &amp; Cargo Activity'!B205</f>
        <v>354737</v>
      </c>
      <c r="D205" s="42">
        <v>48165</v>
      </c>
      <c r="E205" s="42">
        <v>56265</v>
      </c>
      <c r="F205" s="48">
        <f t="shared" ref="F205:G207" si="84">(+B205-B204)/B204</f>
        <v>-0.16883814514115003</v>
      </c>
      <c r="G205" s="48">
        <f t="shared" si="84"/>
        <v>-0.17026601579768486</v>
      </c>
      <c r="H205" s="48">
        <f t="shared" si="81"/>
        <v>-0.11706476508221664</v>
      </c>
      <c r="I205" s="48">
        <f t="shared" si="83"/>
        <v>-0.10575501835693511</v>
      </c>
    </row>
    <row r="206" spans="1:9" s="40" customFormat="1" ht="13.5" x14ac:dyDescent="0.25">
      <c r="A206" s="43" t="s">
        <v>207</v>
      </c>
      <c r="B206" s="38">
        <f>+'ABIA Passenger &amp; Cargo Activity'!B206</f>
        <v>331014</v>
      </c>
      <c r="C206" s="42">
        <f>(+'ABIA Passenger &amp; Cargo Activity'!D206)+'ABIA Passenger &amp; Cargo Activity'!B206</f>
        <v>332691</v>
      </c>
      <c r="D206" s="42">
        <v>45693</v>
      </c>
      <c r="E206" s="42">
        <v>52843</v>
      </c>
      <c r="F206" s="48">
        <f t="shared" si="84"/>
        <v>-6.1698508985770166E-2</v>
      </c>
      <c r="G206" s="48">
        <f t="shared" si="84"/>
        <v>-6.2147450082737352E-2</v>
      </c>
      <c r="H206" s="48">
        <f t="shared" si="81"/>
        <v>-5.1323575210214883E-2</v>
      </c>
      <c r="I206" s="48">
        <f t="shared" si="83"/>
        <v>-6.0819337065671379E-2</v>
      </c>
    </row>
    <row r="207" spans="1:9" s="40" customFormat="1" ht="13.5" x14ac:dyDescent="0.25">
      <c r="A207" s="43" t="s">
        <v>208</v>
      </c>
      <c r="B207" s="38">
        <f>+'ABIA Passenger &amp; Cargo Activity'!B207</f>
        <v>455352</v>
      </c>
      <c r="C207" s="42">
        <f>(+'ABIA Passenger &amp; Cargo Activity'!D207)+'ABIA Passenger &amp; Cargo Activity'!B207</f>
        <v>460922</v>
      </c>
      <c r="D207" s="42">
        <v>57998</v>
      </c>
      <c r="E207" s="42">
        <v>66911</v>
      </c>
      <c r="F207" s="48">
        <f t="shared" si="84"/>
        <v>0.37562761695879932</v>
      </c>
      <c r="G207" s="48">
        <f t="shared" si="84"/>
        <v>0.38543573466069114</v>
      </c>
      <c r="H207" s="48">
        <f t="shared" si="81"/>
        <v>0.26929726653973257</v>
      </c>
      <c r="I207" s="48">
        <f t="shared" si="83"/>
        <v>0.26622258388055181</v>
      </c>
    </row>
    <row r="208" spans="1:9" s="40" customFormat="1" ht="13.5" x14ac:dyDescent="0.25">
      <c r="A208" s="43" t="s">
        <v>209</v>
      </c>
      <c r="B208" s="38">
        <f>+'ABIA Passenger &amp; Cargo Activity'!B208</f>
        <v>421036</v>
      </c>
      <c r="C208" s="42">
        <f>(+'ABIA Passenger &amp; Cargo Activity'!D208)+'ABIA Passenger &amp; Cargo Activity'!B208</f>
        <v>426525</v>
      </c>
      <c r="D208" s="42">
        <v>55443</v>
      </c>
      <c r="E208" s="42">
        <v>63883</v>
      </c>
      <c r="F208" s="48">
        <f t="shared" ref="F208:H209" si="85">(+B208-B207)/B207</f>
        <v>-7.5361478592385664E-2</v>
      </c>
      <c r="G208" s="48">
        <f t="shared" si="85"/>
        <v>-7.4626509474488095E-2</v>
      </c>
      <c r="H208" s="48">
        <f t="shared" si="85"/>
        <v>-4.4053243215283283E-2</v>
      </c>
      <c r="I208" s="48">
        <f t="shared" si="83"/>
        <v>-4.5254143563838535E-2</v>
      </c>
    </row>
    <row r="209" spans="1:9" s="40" customFormat="1" ht="13.5" x14ac:dyDescent="0.25">
      <c r="A209" s="43" t="s">
        <v>210</v>
      </c>
      <c r="B209" s="38">
        <f>+'ABIA Passenger &amp; Cargo Activity'!B209</f>
        <v>448604</v>
      </c>
      <c r="C209" s="42">
        <f>(+'ABIA Passenger &amp; Cargo Activity'!D209)+'ABIA Passenger &amp; Cargo Activity'!B209</f>
        <v>456909</v>
      </c>
      <c r="D209" s="42">
        <v>58075</v>
      </c>
      <c r="E209" s="42">
        <v>66912</v>
      </c>
      <c r="F209" s="48">
        <f t="shared" si="85"/>
        <v>6.5476586325159847E-2</v>
      </c>
      <c r="G209" s="48">
        <f t="shared" si="85"/>
        <v>7.1236152628802535E-2</v>
      </c>
      <c r="H209" s="48">
        <f t="shared" si="85"/>
        <v>4.7472178633912308E-2</v>
      </c>
      <c r="I209" s="48">
        <f t="shared" ref="I209:I214" si="86">(+E209-E208)/E208</f>
        <v>4.7414805190739318E-2</v>
      </c>
    </row>
    <row r="210" spans="1:9" s="40" customFormat="1" ht="13.5" x14ac:dyDescent="0.25">
      <c r="A210" s="43" t="s">
        <v>211</v>
      </c>
      <c r="B210" s="38">
        <f>+'ABIA Passenger &amp; Cargo Activity'!B210</f>
        <v>474385</v>
      </c>
      <c r="C210" s="42">
        <f>(+'ABIA Passenger &amp; Cargo Activity'!D210)+'ABIA Passenger &amp; Cargo Activity'!B210</f>
        <v>485369</v>
      </c>
      <c r="D210" s="42">
        <v>59490</v>
      </c>
      <c r="E210" s="42">
        <v>69069</v>
      </c>
      <c r="F210" s="48">
        <f t="shared" ref="F210:H211" si="87">(+B210-B209)/B209</f>
        <v>5.7469393942095923E-2</v>
      </c>
      <c r="G210" s="48">
        <f t="shared" si="87"/>
        <v>6.2288114263452897E-2</v>
      </c>
      <c r="H210" s="48">
        <f t="shared" si="87"/>
        <v>2.436504520017219E-2</v>
      </c>
      <c r="I210" s="48">
        <f t="shared" si="86"/>
        <v>3.2236370157819223E-2</v>
      </c>
    </row>
    <row r="211" spans="1:9" s="40" customFormat="1" ht="13.5" x14ac:dyDescent="0.25">
      <c r="A211" s="43" t="s">
        <v>212</v>
      </c>
      <c r="B211" s="38">
        <f>+'ABIA Passenger &amp; Cargo Activity'!B211</f>
        <v>480623</v>
      </c>
      <c r="C211" s="42">
        <f>(+'ABIA Passenger &amp; Cargo Activity'!D211)+'ABIA Passenger &amp; Cargo Activity'!B211</f>
        <v>491675</v>
      </c>
      <c r="D211" s="42">
        <v>61958</v>
      </c>
      <c r="E211" s="42">
        <v>72422</v>
      </c>
      <c r="F211" s="48">
        <f t="shared" si="87"/>
        <v>1.314965692422821E-2</v>
      </c>
      <c r="G211" s="48">
        <f t="shared" si="87"/>
        <v>1.2992177085887232E-2</v>
      </c>
      <c r="H211" s="48">
        <f t="shared" si="87"/>
        <v>4.1485964027567657E-2</v>
      </c>
      <c r="I211" s="48">
        <f t="shared" si="86"/>
        <v>4.8545657241309416E-2</v>
      </c>
    </row>
    <row r="212" spans="1:9" s="40" customFormat="1" ht="13.5" x14ac:dyDescent="0.25">
      <c r="A212" s="43" t="s">
        <v>213</v>
      </c>
      <c r="B212" s="38">
        <f>+'ABIA Passenger &amp; Cargo Activity'!B212</f>
        <v>449462</v>
      </c>
      <c r="C212" s="42">
        <f>(+'ABIA Passenger &amp; Cargo Activity'!D212)+'ABIA Passenger &amp; Cargo Activity'!B212</f>
        <v>456321</v>
      </c>
      <c r="D212" s="42">
        <v>60007</v>
      </c>
      <c r="E212" s="42">
        <v>70057</v>
      </c>
      <c r="F212" s="48">
        <f t="shared" ref="F212:H213" si="88">(+B212-B211)/B211</f>
        <v>-6.483460009196397E-2</v>
      </c>
      <c r="G212" s="48">
        <f t="shared" si="88"/>
        <v>-7.1905221945390757E-2</v>
      </c>
      <c r="H212" s="48">
        <f t="shared" si="88"/>
        <v>-3.1489073243164724E-2</v>
      </c>
      <c r="I212" s="48">
        <f t="shared" si="86"/>
        <v>-3.2655822816271302E-2</v>
      </c>
    </row>
    <row r="213" spans="1:9" s="40" customFormat="1" ht="13.5" x14ac:dyDescent="0.25">
      <c r="A213" s="43" t="s">
        <v>214</v>
      </c>
      <c r="B213" s="38">
        <f>+'ABIA Passenger &amp; Cargo Activity'!B213</f>
        <v>413381</v>
      </c>
      <c r="C213" s="42">
        <f>(+'ABIA Passenger &amp; Cargo Activity'!D213)+'ABIA Passenger &amp; Cargo Activity'!B213</f>
        <v>418669</v>
      </c>
      <c r="D213" s="42">
        <v>52785</v>
      </c>
      <c r="E213" s="42">
        <v>60444</v>
      </c>
      <c r="F213" s="48">
        <f t="shared" si="88"/>
        <v>-8.0275974387156196E-2</v>
      </c>
      <c r="G213" s="48">
        <f t="shared" si="88"/>
        <v>-8.2512091269084695E-2</v>
      </c>
      <c r="H213" s="48">
        <f t="shared" si="88"/>
        <v>-0.12035262552702185</v>
      </c>
      <c r="I213" s="48">
        <f t="shared" si="86"/>
        <v>-0.13721683771785831</v>
      </c>
    </row>
    <row r="214" spans="1:9" s="40" customFormat="1" ht="13.5" x14ac:dyDescent="0.25">
      <c r="A214" s="43" t="s">
        <v>215</v>
      </c>
      <c r="B214" s="38">
        <f>+'ABIA Passenger &amp; Cargo Activity'!B214</f>
        <v>464479</v>
      </c>
      <c r="C214" s="42">
        <f>(+'ABIA Passenger &amp; Cargo Activity'!D214)+'ABIA Passenger &amp; Cargo Activity'!B214</f>
        <v>469563</v>
      </c>
      <c r="D214" s="42">
        <v>57359</v>
      </c>
      <c r="E214" s="42">
        <v>64978</v>
      </c>
      <c r="F214" s="48">
        <f>(+B214-B213)/B213</f>
        <v>0.12360993853128228</v>
      </c>
      <c r="G214" s="48">
        <f>(+C214-C213)/C213</f>
        <v>0.12156142441881296</v>
      </c>
      <c r="H214" s="48">
        <f>(+D214-D213)/D213</f>
        <v>8.6653405323482049E-2</v>
      </c>
      <c r="I214" s="48">
        <f t="shared" si="86"/>
        <v>7.501158096750711E-2</v>
      </c>
    </row>
    <row r="215" spans="1:9" s="40" customFormat="1" ht="13.5" x14ac:dyDescent="0.25">
      <c r="A215" s="43" t="s">
        <v>216</v>
      </c>
      <c r="B215" s="38">
        <f>+'ABIA Passenger &amp; Cargo Activity'!B215</f>
        <v>429679</v>
      </c>
      <c r="C215" s="42">
        <f>(+'ABIA Passenger &amp; Cargo Activity'!D215)+'ABIA Passenger &amp; Cargo Activity'!B215</f>
        <v>438871</v>
      </c>
      <c r="D215" s="42">
        <v>52824</v>
      </c>
      <c r="E215" s="42">
        <v>60158</v>
      </c>
      <c r="F215" s="48">
        <f t="shared" ref="F215:G217" si="89">(+B215-B214)/B214</f>
        <v>-7.4922655276126585E-2</v>
      </c>
      <c r="G215" s="48">
        <f t="shared" si="89"/>
        <v>-6.536290125073739E-2</v>
      </c>
      <c r="H215" s="48">
        <f t="shared" ref="H215:I216" si="90">(+D215-D214)/D214</f>
        <v>-7.9063442528635439E-2</v>
      </c>
      <c r="I215" s="48">
        <f t="shared" si="90"/>
        <v>-7.4178952876358145E-2</v>
      </c>
    </row>
    <row r="216" spans="1:9" s="40" customFormat="1" ht="13.5" x14ac:dyDescent="0.25">
      <c r="A216" s="43" t="s">
        <v>217</v>
      </c>
      <c r="B216" s="38">
        <f>+'ABIA Passenger &amp; Cargo Activity'!B216</f>
        <v>447016</v>
      </c>
      <c r="C216" s="42">
        <f>(+'ABIA Passenger &amp; Cargo Activity'!D216)+'ABIA Passenger &amp; Cargo Activity'!B216</f>
        <v>456484</v>
      </c>
      <c r="D216" s="42">
        <v>55691</v>
      </c>
      <c r="E216" s="42">
        <v>64177</v>
      </c>
      <c r="F216" s="48">
        <f t="shared" si="89"/>
        <v>4.0348725443877874E-2</v>
      </c>
      <c r="G216" s="48">
        <f t="shared" si="89"/>
        <v>4.0132521857220001E-2</v>
      </c>
      <c r="H216" s="48">
        <f t="shared" si="90"/>
        <v>5.4274572164167804E-2</v>
      </c>
      <c r="I216" s="48">
        <f t="shared" si="90"/>
        <v>6.6807407161142321E-2</v>
      </c>
    </row>
    <row r="217" spans="1:9" s="40" customFormat="1" ht="13.5" x14ac:dyDescent="0.25">
      <c r="A217" s="43" t="s">
        <v>218</v>
      </c>
      <c r="B217" s="38">
        <f>+'ABIA Passenger &amp; Cargo Activity'!B217</f>
        <v>369493</v>
      </c>
      <c r="C217" s="42">
        <f>(+'ABIA Passenger &amp; Cargo Activity'!D217)+'ABIA Passenger &amp; Cargo Activity'!B217</f>
        <v>376563</v>
      </c>
      <c r="D217" s="42">
        <v>49917</v>
      </c>
      <c r="E217" s="42">
        <v>58229</v>
      </c>
      <c r="F217" s="48">
        <f t="shared" si="89"/>
        <v>-0.17342332265511748</v>
      </c>
      <c r="G217" s="48">
        <f t="shared" si="89"/>
        <v>-0.17507952085943868</v>
      </c>
      <c r="H217" s="48">
        <f t="shared" ref="H217:H280" si="91">(+D217-D216)/D216</f>
        <v>-0.10367923003716938</v>
      </c>
      <c r="I217" s="48">
        <f t="shared" ref="I217:I280" si="92">(+E217-E216)/E216</f>
        <v>-9.268117861539181E-2</v>
      </c>
    </row>
    <row r="218" spans="1:9" s="40" customFormat="1" ht="13.5" x14ac:dyDescent="0.25">
      <c r="A218" s="43" t="s">
        <v>219</v>
      </c>
      <c r="B218" s="38">
        <f>+'ABIA Passenger &amp; Cargo Activity'!B218</f>
        <v>351010</v>
      </c>
      <c r="C218" s="42">
        <f>(+'ABIA Passenger &amp; Cargo Activity'!D218)+'ABIA Passenger &amp; Cargo Activity'!B218</f>
        <v>356928</v>
      </c>
      <c r="D218" s="42">
        <v>47337</v>
      </c>
      <c r="E218" s="42">
        <v>54572</v>
      </c>
      <c r="F218" s="48">
        <f t="shared" ref="F218:G219" si="93">(+B218-B217)/B217</f>
        <v>-5.0022598533666404E-2</v>
      </c>
      <c r="G218" s="48">
        <f t="shared" si="93"/>
        <v>-5.2142669354131976E-2</v>
      </c>
      <c r="H218" s="48">
        <f t="shared" si="91"/>
        <v>-5.1685798425386141E-2</v>
      </c>
      <c r="I218" s="48">
        <f t="shared" si="92"/>
        <v>-6.2803757577839223E-2</v>
      </c>
    </row>
    <row r="219" spans="1:9" s="40" customFormat="1" ht="13.5" x14ac:dyDescent="0.25">
      <c r="A219" s="43" t="s">
        <v>220</v>
      </c>
      <c r="B219" s="38">
        <f>+'ABIA Passenger &amp; Cargo Activity'!B219</f>
        <v>482340</v>
      </c>
      <c r="C219" s="42">
        <f>(+'ABIA Passenger &amp; Cargo Activity'!D219)+'ABIA Passenger &amp; Cargo Activity'!B219</f>
        <v>491701</v>
      </c>
      <c r="D219" s="42">
        <v>59753</v>
      </c>
      <c r="E219" s="42">
        <v>68640</v>
      </c>
      <c r="F219" s="48">
        <f t="shared" si="93"/>
        <v>0.37414888464716106</v>
      </c>
      <c r="G219" s="48">
        <f t="shared" si="93"/>
        <v>0.3775915590819437</v>
      </c>
      <c r="H219" s="48">
        <f t="shared" si="91"/>
        <v>0.26228954095105311</v>
      </c>
      <c r="I219" s="48">
        <f t="shared" si="92"/>
        <v>0.25778787656673752</v>
      </c>
    </row>
    <row r="220" spans="1:9" s="40" customFormat="1" ht="13.5" x14ac:dyDescent="0.25">
      <c r="A220" s="43" t="s">
        <v>221</v>
      </c>
      <c r="B220" s="38">
        <f>+'ABIA Passenger &amp; Cargo Activity'!B220</f>
        <v>464204</v>
      </c>
      <c r="C220" s="42">
        <f>(+'ABIA Passenger &amp; Cargo Activity'!D220)+'ABIA Passenger &amp; Cargo Activity'!B220</f>
        <v>473018</v>
      </c>
      <c r="D220" s="42">
        <v>57882</v>
      </c>
      <c r="E220" s="42">
        <v>66343</v>
      </c>
      <c r="F220" s="48">
        <f t="shared" ref="F220:G222" si="94">(+B220-B219)/B219</f>
        <v>-3.760003317162168E-2</v>
      </c>
      <c r="G220" s="48">
        <f t="shared" si="94"/>
        <v>-3.7996668707202141E-2</v>
      </c>
      <c r="H220" s="48">
        <f t="shared" si="91"/>
        <v>-3.1312235368935452E-2</v>
      </c>
      <c r="I220" s="48">
        <f t="shared" si="92"/>
        <v>-3.3464452214452212E-2</v>
      </c>
    </row>
    <row r="221" spans="1:9" s="40" customFormat="1" ht="13.5" x14ac:dyDescent="0.25">
      <c r="A221" s="43" t="s">
        <v>222</v>
      </c>
      <c r="B221" s="38">
        <f>+'ABIA Passenger &amp; Cargo Activity'!B221</f>
        <v>495400</v>
      </c>
      <c r="C221" s="42">
        <f>(+'ABIA Passenger &amp; Cargo Activity'!D221)+'ABIA Passenger &amp; Cargo Activity'!B221</f>
        <v>505338</v>
      </c>
      <c r="D221" s="42">
        <v>60449</v>
      </c>
      <c r="E221" s="42">
        <v>69353</v>
      </c>
      <c r="F221" s="48">
        <f t="shared" si="94"/>
        <v>6.7203212380763627E-2</v>
      </c>
      <c r="G221" s="48">
        <f t="shared" si="94"/>
        <v>6.8327209535366515E-2</v>
      </c>
      <c r="H221" s="48">
        <f t="shared" si="91"/>
        <v>4.4348847655575133E-2</v>
      </c>
      <c r="I221" s="48">
        <f t="shared" si="92"/>
        <v>4.5370272673831452E-2</v>
      </c>
    </row>
    <row r="222" spans="1:9" s="40" customFormat="1" ht="13.5" x14ac:dyDescent="0.25">
      <c r="A222" s="43" t="s">
        <v>223</v>
      </c>
      <c r="B222" s="38">
        <f>+'ABIA Passenger &amp; Cargo Activity'!B222</f>
        <v>528686</v>
      </c>
      <c r="C222" s="42">
        <f>(+'ABIA Passenger &amp; Cargo Activity'!D222)+'ABIA Passenger &amp; Cargo Activity'!B222</f>
        <v>545191</v>
      </c>
      <c r="D222" s="42">
        <v>62011</v>
      </c>
      <c r="E222" s="42">
        <v>71710</v>
      </c>
      <c r="F222" s="48">
        <f t="shared" si="94"/>
        <v>6.719014937424303E-2</v>
      </c>
      <c r="G222" s="48">
        <f t="shared" si="94"/>
        <v>7.8864047429641149E-2</v>
      </c>
      <c r="H222" s="48">
        <f t="shared" si="91"/>
        <v>2.5839964267398964E-2</v>
      </c>
      <c r="I222" s="48">
        <f t="shared" si="92"/>
        <v>3.3985552175104176E-2</v>
      </c>
    </row>
    <row r="223" spans="1:9" s="40" customFormat="1" ht="13.5" x14ac:dyDescent="0.25">
      <c r="A223" s="43" t="s">
        <v>224</v>
      </c>
      <c r="B223" s="38">
        <f>+'ABIA Passenger &amp; Cargo Activity'!B223</f>
        <v>554545</v>
      </c>
      <c r="C223" s="42">
        <f>(+'ABIA Passenger &amp; Cargo Activity'!D223)+'ABIA Passenger &amp; Cargo Activity'!B223</f>
        <v>571457</v>
      </c>
      <c r="D223" s="42">
        <v>65324</v>
      </c>
      <c r="E223" s="42">
        <v>76191</v>
      </c>
      <c r="F223" s="48">
        <f t="shared" ref="F223:G225" si="95">(+B223-B222)/B222</f>
        <v>4.8911830462694303E-2</v>
      </c>
      <c r="G223" s="48">
        <f t="shared" si="95"/>
        <v>4.8177611149120218E-2</v>
      </c>
      <c r="H223" s="48">
        <f t="shared" si="91"/>
        <v>5.3426005063617749E-2</v>
      </c>
      <c r="I223" s="48">
        <f t="shared" si="92"/>
        <v>6.2487798075582204E-2</v>
      </c>
    </row>
    <row r="224" spans="1:9" s="40" customFormat="1" ht="13.5" x14ac:dyDescent="0.25">
      <c r="A224" s="43" t="s">
        <v>225</v>
      </c>
      <c r="B224" s="38">
        <f>+'ABIA Passenger &amp; Cargo Activity'!B224</f>
        <v>494989</v>
      </c>
      <c r="C224" s="42">
        <f>(+'ABIA Passenger &amp; Cargo Activity'!D224)+'ABIA Passenger &amp; Cargo Activity'!B224</f>
        <v>504452</v>
      </c>
      <c r="D224" s="42">
        <v>62978</v>
      </c>
      <c r="E224" s="42">
        <v>73366</v>
      </c>
      <c r="F224" s="48">
        <f t="shared" si="95"/>
        <v>-0.1073961536034046</v>
      </c>
      <c r="G224" s="48">
        <f t="shared" si="95"/>
        <v>-0.1172529166673958</v>
      </c>
      <c r="H224" s="48">
        <f t="shared" si="91"/>
        <v>-3.5913293735839812E-2</v>
      </c>
      <c r="I224" s="48">
        <f t="shared" si="92"/>
        <v>-3.7077870089643132E-2</v>
      </c>
    </row>
    <row r="225" spans="1:9" s="40" customFormat="1" ht="13.5" x14ac:dyDescent="0.25">
      <c r="A225" s="43" t="s">
        <v>226</v>
      </c>
      <c r="B225" s="38">
        <f>+'ABIA Passenger &amp; Cargo Activity'!B225</f>
        <v>465389</v>
      </c>
      <c r="C225" s="42">
        <f>(+'ABIA Passenger &amp; Cargo Activity'!D225)+'ABIA Passenger &amp; Cargo Activity'!B225</f>
        <v>471711</v>
      </c>
      <c r="D225" s="42">
        <v>56239</v>
      </c>
      <c r="E225" s="42">
        <v>64189</v>
      </c>
      <c r="F225" s="48">
        <f t="shared" si="95"/>
        <v>-5.9799308671505833E-2</v>
      </c>
      <c r="G225" s="48">
        <f t="shared" si="95"/>
        <v>-6.490409394749154E-2</v>
      </c>
      <c r="H225" s="48">
        <f t="shared" si="91"/>
        <v>-0.1070056210105116</v>
      </c>
      <c r="I225" s="48">
        <f t="shared" si="92"/>
        <v>-0.12508518932475535</v>
      </c>
    </row>
    <row r="226" spans="1:9" s="40" customFormat="1" ht="13.5" x14ac:dyDescent="0.25">
      <c r="A226" s="43" t="s">
        <v>227</v>
      </c>
      <c r="B226" s="38">
        <f>+'ABIA Passenger &amp; Cargo Activity'!B226</f>
        <v>503697</v>
      </c>
      <c r="C226" s="42">
        <f>(+'ABIA Passenger &amp; Cargo Activity'!D226)+'ABIA Passenger &amp; Cargo Activity'!B226</f>
        <v>511573</v>
      </c>
      <c r="D226" s="42">
        <v>61157</v>
      </c>
      <c r="E226" s="42">
        <v>69207</v>
      </c>
      <c r="F226" s="48">
        <f t="shared" ref="F226:G227" si="96">(+B226-B225)/B225</f>
        <v>8.2313935224081355E-2</v>
      </c>
      <c r="G226" s="48">
        <f t="shared" si="96"/>
        <v>8.450513131981234E-2</v>
      </c>
      <c r="H226" s="48">
        <f t="shared" si="91"/>
        <v>8.7448212094809658E-2</v>
      </c>
      <c r="I226" s="48">
        <f t="shared" si="92"/>
        <v>7.8175388306407634E-2</v>
      </c>
    </row>
    <row r="227" spans="1:9" s="40" customFormat="1" ht="13.5" x14ac:dyDescent="0.25">
      <c r="A227" s="43" t="s">
        <v>228</v>
      </c>
      <c r="B227" s="38">
        <f>+'ABIA Passenger &amp; Cargo Activity'!B227</f>
        <v>502830</v>
      </c>
      <c r="C227" s="42">
        <f>(+'ABIA Passenger &amp; Cargo Activity'!D227)+'ABIA Passenger &amp; Cargo Activity'!B227</f>
        <v>513032</v>
      </c>
      <c r="D227" s="42">
        <v>57366</v>
      </c>
      <c r="E227" s="42">
        <v>64974</v>
      </c>
      <c r="F227" s="48">
        <f t="shared" si="96"/>
        <v>-1.7212729081173802E-3</v>
      </c>
      <c r="G227" s="48">
        <f t="shared" si="96"/>
        <v>2.8519878883365621E-3</v>
      </c>
      <c r="H227" s="48">
        <f t="shared" si="91"/>
        <v>-6.1987998103242473E-2</v>
      </c>
      <c r="I227" s="48">
        <f t="shared" si="92"/>
        <v>-6.1164333087693444E-2</v>
      </c>
    </row>
    <row r="228" spans="1:9" s="40" customFormat="1" ht="13.5" x14ac:dyDescent="0.25">
      <c r="A228" s="43" t="s">
        <v>229</v>
      </c>
      <c r="B228" s="38">
        <f>+'ABIA Passenger &amp; Cargo Activity'!B228</f>
        <v>504512</v>
      </c>
      <c r="C228" s="42">
        <f>(+'ABIA Passenger &amp; Cargo Activity'!D228)+'ABIA Passenger &amp; Cargo Activity'!B228</f>
        <v>514973</v>
      </c>
      <c r="D228" s="42">
        <v>58041</v>
      </c>
      <c r="E228" s="42">
        <v>66801</v>
      </c>
      <c r="F228" s="48">
        <f t="shared" ref="F228:G229" si="97">(+B228-B227)/B227</f>
        <v>3.3450669212258615E-3</v>
      </c>
      <c r="G228" s="48">
        <f t="shared" si="97"/>
        <v>3.7833897300753169E-3</v>
      </c>
      <c r="H228" s="48">
        <f t="shared" si="91"/>
        <v>1.1766551615939756E-2</v>
      </c>
      <c r="I228" s="48">
        <f t="shared" si="92"/>
        <v>2.8118939883645767E-2</v>
      </c>
    </row>
    <row r="229" spans="1:9" s="40" customFormat="1" ht="13.5" x14ac:dyDescent="0.25">
      <c r="A229" s="43" t="s">
        <v>230</v>
      </c>
      <c r="B229" s="38">
        <f>+'ABIA Passenger &amp; Cargo Activity'!B229</f>
        <v>411226</v>
      </c>
      <c r="C229" s="42">
        <f>(+'ABIA Passenger &amp; Cargo Activity'!D229)+'ABIA Passenger &amp; Cargo Activity'!B229</f>
        <v>420719</v>
      </c>
      <c r="D229" s="42">
        <v>52642</v>
      </c>
      <c r="E229" s="42">
        <v>61202</v>
      </c>
      <c r="F229" s="48">
        <f t="shared" si="97"/>
        <v>-0.18490343143473298</v>
      </c>
      <c r="G229" s="48">
        <f t="shared" si="97"/>
        <v>-0.18302707132218582</v>
      </c>
      <c r="H229" s="48">
        <f t="shared" si="91"/>
        <v>-9.3020451060457268E-2</v>
      </c>
      <c r="I229" s="48">
        <f t="shared" si="92"/>
        <v>-8.381611053726741E-2</v>
      </c>
    </row>
    <row r="230" spans="1:9" s="40" customFormat="1" ht="13.5" x14ac:dyDescent="0.25">
      <c r="A230" s="43" t="s">
        <v>231</v>
      </c>
      <c r="B230" s="38">
        <f>+'ABIA Passenger &amp; Cargo Activity'!B230</f>
        <v>399645</v>
      </c>
      <c r="C230" s="42">
        <f>(+'ABIA Passenger &amp; Cargo Activity'!D230)+'ABIA Passenger &amp; Cargo Activity'!B230</f>
        <v>407303</v>
      </c>
      <c r="D230" s="42">
        <v>51265</v>
      </c>
      <c r="E230" s="42">
        <v>58836</v>
      </c>
      <c r="F230" s="48">
        <f t="shared" ref="F230:G231" si="98">(+B230-B229)/B229</f>
        <v>-2.8162129826421481E-2</v>
      </c>
      <c r="G230" s="48">
        <f t="shared" si="98"/>
        <v>-3.1888267465933318E-2</v>
      </c>
      <c r="H230" s="48">
        <f t="shared" si="91"/>
        <v>-2.6157820751491204E-2</v>
      </c>
      <c r="I230" s="48">
        <f t="shared" si="92"/>
        <v>-3.8658867357275903E-2</v>
      </c>
    </row>
    <row r="231" spans="1:9" s="40" customFormat="1" ht="13.5" x14ac:dyDescent="0.25">
      <c r="A231" s="43" t="s">
        <v>232</v>
      </c>
      <c r="B231" s="38">
        <f>+'ABIA Passenger &amp; Cargo Activity'!B231</f>
        <v>504435</v>
      </c>
      <c r="C231" s="42">
        <f>(+'ABIA Passenger &amp; Cargo Activity'!D231)+'ABIA Passenger &amp; Cargo Activity'!B231</f>
        <v>515385</v>
      </c>
      <c r="D231" s="42">
        <v>61763</v>
      </c>
      <c r="E231" s="42">
        <v>70927</v>
      </c>
      <c r="F231" s="48">
        <f t="shared" si="98"/>
        <v>0.26220770934204107</v>
      </c>
      <c r="G231" s="48">
        <f t="shared" si="98"/>
        <v>0.26536018639685932</v>
      </c>
      <c r="H231" s="48">
        <f t="shared" si="91"/>
        <v>0.20477908904710818</v>
      </c>
      <c r="I231" s="48">
        <f t="shared" si="92"/>
        <v>0.20550343327214632</v>
      </c>
    </row>
    <row r="232" spans="1:9" s="40" customFormat="1" ht="13.5" x14ac:dyDescent="0.25">
      <c r="A232" s="43" t="s">
        <v>239</v>
      </c>
      <c r="B232" s="38">
        <f>+'ABIA Passenger &amp; Cargo Activity'!B232</f>
        <v>496660</v>
      </c>
      <c r="C232" s="42">
        <f>(+'ABIA Passenger &amp; Cargo Activity'!D232)+'ABIA Passenger &amp; Cargo Activity'!B232</f>
        <v>507646</v>
      </c>
      <c r="D232" s="42">
        <v>59045</v>
      </c>
      <c r="E232" s="42">
        <v>67603</v>
      </c>
      <c r="F232" s="48">
        <f t="shared" ref="F232:G233" si="99">(+B232-B231)/B231</f>
        <v>-1.5413284169417269E-2</v>
      </c>
      <c r="G232" s="48">
        <f t="shared" si="99"/>
        <v>-1.5015958943314221E-2</v>
      </c>
      <c r="H232" s="48">
        <f t="shared" si="91"/>
        <v>-4.4006929715201655E-2</v>
      </c>
      <c r="I232" s="48">
        <f t="shared" si="92"/>
        <v>-4.6865086638374666E-2</v>
      </c>
    </row>
    <row r="233" spans="1:9" s="40" customFormat="1" ht="13.5" x14ac:dyDescent="0.25">
      <c r="A233" s="43" t="s">
        <v>240</v>
      </c>
      <c r="B233" s="38">
        <f>+'ABIA Passenger &amp; Cargo Activity'!B233</f>
        <v>526854</v>
      </c>
      <c r="C233" s="42">
        <f>(+'ABIA Passenger &amp; Cargo Activity'!D233)+'ABIA Passenger &amp; Cargo Activity'!B233</f>
        <v>538940</v>
      </c>
      <c r="D233" s="42">
        <v>62909</v>
      </c>
      <c r="E233" s="42">
        <v>71873</v>
      </c>
      <c r="F233" s="48">
        <f t="shared" si="99"/>
        <v>6.0794104618853942E-2</v>
      </c>
      <c r="G233" s="48">
        <f t="shared" si="99"/>
        <v>6.1645319770076E-2</v>
      </c>
      <c r="H233" s="48">
        <f t="shared" si="91"/>
        <v>6.5441612329579138E-2</v>
      </c>
      <c r="I233" s="48">
        <f t="shared" si="92"/>
        <v>6.3162877387098207E-2</v>
      </c>
    </row>
    <row r="234" spans="1:9" s="40" customFormat="1" ht="13.5" x14ac:dyDescent="0.25">
      <c r="A234" s="43" t="s">
        <v>241</v>
      </c>
      <c r="B234" s="38">
        <f>+'ABIA Passenger &amp; Cargo Activity'!B234</f>
        <v>555372</v>
      </c>
      <c r="C234" s="42">
        <f>(+'ABIA Passenger &amp; Cargo Activity'!D234)+'ABIA Passenger &amp; Cargo Activity'!B234</f>
        <v>569659</v>
      </c>
      <c r="D234" s="42">
        <v>64923</v>
      </c>
      <c r="E234" s="42">
        <v>74886</v>
      </c>
      <c r="F234" s="48">
        <f t="shared" ref="F234:G235" si="100">(+B234-B233)/B233</f>
        <v>5.4128847840198613E-2</v>
      </c>
      <c r="G234" s="48">
        <f t="shared" si="100"/>
        <v>5.6998923813411512E-2</v>
      </c>
      <c r="H234" s="48">
        <f t="shared" si="91"/>
        <v>3.2014497130776198E-2</v>
      </c>
      <c r="I234" s="48">
        <f t="shared" si="92"/>
        <v>4.1921166502024404E-2</v>
      </c>
    </row>
    <row r="235" spans="1:9" s="40" customFormat="1" ht="13.5" x14ac:dyDescent="0.25">
      <c r="A235" s="43" t="s">
        <v>242</v>
      </c>
      <c r="B235" s="38">
        <f>+'ABIA Passenger &amp; Cargo Activity'!B235</f>
        <v>541111</v>
      </c>
      <c r="C235" s="42">
        <f>(+'ABIA Passenger &amp; Cargo Activity'!D235)+'ABIA Passenger &amp; Cargo Activity'!B235</f>
        <v>556670</v>
      </c>
      <c r="D235" s="42">
        <v>66299</v>
      </c>
      <c r="E235" s="42">
        <v>77423</v>
      </c>
      <c r="F235" s="48">
        <f t="shared" si="100"/>
        <v>-2.5678284105068314E-2</v>
      </c>
      <c r="G235" s="48">
        <f t="shared" si="100"/>
        <v>-2.280136011192661E-2</v>
      </c>
      <c r="H235" s="48">
        <f t="shared" si="91"/>
        <v>2.1194337907983304E-2</v>
      </c>
      <c r="I235" s="48">
        <f t="shared" si="92"/>
        <v>3.3878161472104262E-2</v>
      </c>
    </row>
    <row r="236" spans="1:9" s="40" customFormat="1" ht="13.5" x14ac:dyDescent="0.25">
      <c r="A236" s="43" t="s">
        <v>243</v>
      </c>
      <c r="B236" s="38">
        <f>+'ABIA Passenger &amp; Cargo Activity'!B236</f>
        <v>489422</v>
      </c>
      <c r="C236" s="42">
        <f>(+'ABIA Passenger &amp; Cargo Activity'!D236)+'ABIA Passenger &amp; Cargo Activity'!B236</f>
        <v>499437</v>
      </c>
      <c r="D236" s="42">
        <v>63686</v>
      </c>
      <c r="E236" s="42">
        <v>73908</v>
      </c>
      <c r="F236" s="48">
        <f t="shared" ref="F236:G238" si="101">(+B236-B235)/B235</f>
        <v>-9.5523838916599366E-2</v>
      </c>
      <c r="G236" s="48">
        <f t="shared" si="101"/>
        <v>-0.10281315680744427</v>
      </c>
      <c r="H236" s="48">
        <f t="shared" si="91"/>
        <v>-3.9412359160771654E-2</v>
      </c>
      <c r="I236" s="48">
        <f t="shared" si="92"/>
        <v>-4.5399945752554148E-2</v>
      </c>
    </row>
    <row r="237" spans="1:9" s="40" customFormat="1" ht="13.5" x14ac:dyDescent="0.25">
      <c r="A237" s="43" t="s">
        <v>244</v>
      </c>
      <c r="B237" s="38">
        <f>+'ABIA Passenger &amp; Cargo Activity'!B237</f>
        <v>485437</v>
      </c>
      <c r="C237" s="42">
        <f>(+'ABIA Passenger &amp; Cargo Activity'!D237)+'ABIA Passenger &amp; Cargo Activity'!B237</f>
        <v>493530</v>
      </c>
      <c r="D237" s="42">
        <v>58882</v>
      </c>
      <c r="E237" s="42">
        <v>66882</v>
      </c>
      <c r="F237" s="48">
        <f t="shared" si="101"/>
        <v>-8.1422576018241929E-3</v>
      </c>
      <c r="G237" s="48">
        <f t="shared" si="101"/>
        <v>-1.1827317559572078E-2</v>
      </c>
      <c r="H237" s="48">
        <f t="shared" si="91"/>
        <v>-7.543259115033131E-2</v>
      </c>
      <c r="I237" s="48">
        <f t="shared" si="92"/>
        <v>-9.5064133787952587E-2</v>
      </c>
    </row>
    <row r="238" spans="1:9" s="40" customFormat="1" ht="13.5" x14ac:dyDescent="0.25">
      <c r="A238" s="43" t="s">
        <v>245</v>
      </c>
      <c r="B238" s="38">
        <f>+'ABIA Passenger &amp; Cargo Activity'!B238</f>
        <v>533081</v>
      </c>
      <c r="C238" s="42">
        <f>(+'ABIA Passenger &amp; Cargo Activity'!D238)+'ABIA Passenger &amp; Cargo Activity'!B238</f>
        <v>541428</v>
      </c>
      <c r="D238" s="42">
        <v>61987</v>
      </c>
      <c r="E238" s="42">
        <v>69986</v>
      </c>
      <c r="F238" s="48">
        <f t="shared" si="101"/>
        <v>9.8146618407743955E-2</v>
      </c>
      <c r="G238" s="48">
        <f t="shared" si="101"/>
        <v>9.7051850951309956E-2</v>
      </c>
      <c r="H238" s="48">
        <f t="shared" si="91"/>
        <v>5.2732583811691179E-2</v>
      </c>
      <c r="I238" s="48">
        <f t="shared" si="92"/>
        <v>4.6410095391884211E-2</v>
      </c>
    </row>
    <row r="239" spans="1:9" s="40" customFormat="1" ht="13.5" x14ac:dyDescent="0.25">
      <c r="A239" s="43" t="s">
        <v>246</v>
      </c>
      <c r="B239" s="38">
        <f>+'ABIA Passenger &amp; Cargo Activity'!B239</f>
        <v>515809</v>
      </c>
      <c r="C239" s="42">
        <f>(+'ABIA Passenger &amp; Cargo Activity'!D239)+'ABIA Passenger &amp; Cargo Activity'!B239</f>
        <v>527289</v>
      </c>
      <c r="D239" s="42">
        <v>59502</v>
      </c>
      <c r="E239" s="42">
        <v>66963</v>
      </c>
      <c r="F239" s="48">
        <f t="shared" ref="F239:G241" si="102">(+B239-B238)/B238</f>
        <v>-3.2400329405850144E-2</v>
      </c>
      <c r="G239" s="48">
        <f t="shared" si="102"/>
        <v>-2.6114275582348901E-2</v>
      </c>
      <c r="H239" s="48">
        <f t="shared" si="91"/>
        <v>-4.0089050930033718E-2</v>
      </c>
      <c r="I239" s="48">
        <f t="shared" si="92"/>
        <v>-4.3194353156345552E-2</v>
      </c>
    </row>
    <row r="240" spans="1:9" s="40" customFormat="1" ht="13.5" x14ac:dyDescent="0.25">
      <c r="A240" s="43" t="s">
        <v>247</v>
      </c>
      <c r="B240" s="38">
        <f>+'ABIA Passenger &amp; Cargo Activity'!B240</f>
        <v>501413</v>
      </c>
      <c r="C240" s="42">
        <f>(+'ABIA Passenger &amp; Cargo Activity'!D240)+'ABIA Passenger &amp; Cargo Activity'!B240</f>
        <v>515042</v>
      </c>
      <c r="D240" s="42">
        <v>59350</v>
      </c>
      <c r="E240" s="42">
        <v>68272</v>
      </c>
      <c r="F240" s="48">
        <f t="shared" si="102"/>
        <v>-2.7909555668861923E-2</v>
      </c>
      <c r="G240" s="48">
        <f t="shared" si="102"/>
        <v>-2.3226352152235303E-2</v>
      </c>
      <c r="H240" s="48">
        <f t="shared" si="91"/>
        <v>-2.5545359819837987E-3</v>
      </c>
      <c r="I240" s="48">
        <f t="shared" si="92"/>
        <v>1.9548108657019548E-2</v>
      </c>
    </row>
    <row r="241" spans="1:9" s="40" customFormat="1" ht="13.5" x14ac:dyDescent="0.25">
      <c r="A241" s="43" t="s">
        <v>249</v>
      </c>
      <c r="B241" s="38">
        <f>+'ABIA Passenger &amp; Cargo Activity'!B241</f>
        <v>430615</v>
      </c>
      <c r="C241" s="42">
        <f>(+'ABIA Passenger &amp; Cargo Activity'!D241)+'ABIA Passenger &amp; Cargo Activity'!B241</f>
        <v>442177</v>
      </c>
      <c r="D241" s="42">
        <v>54297</v>
      </c>
      <c r="E241" s="42">
        <v>62949</v>
      </c>
      <c r="F241" s="48">
        <f t="shared" si="102"/>
        <v>-0.14119697734203143</v>
      </c>
      <c r="G241" s="48">
        <f t="shared" si="102"/>
        <v>-0.14147389921598627</v>
      </c>
      <c r="H241" s="48">
        <f t="shared" si="91"/>
        <v>-8.5139005897219885E-2</v>
      </c>
      <c r="I241" s="48">
        <f t="shared" si="92"/>
        <v>-7.7967541598312637E-2</v>
      </c>
    </row>
    <row r="242" spans="1:9" s="40" customFormat="1" ht="13.5" x14ac:dyDescent="0.25">
      <c r="A242" s="43" t="s">
        <v>250</v>
      </c>
      <c r="B242" s="38">
        <f>+'ABIA Passenger &amp; Cargo Activity'!B242</f>
        <v>421805</v>
      </c>
      <c r="C242" s="42">
        <f>(+'ABIA Passenger &amp; Cargo Activity'!D242)+'ABIA Passenger &amp; Cargo Activity'!B242</f>
        <v>431676</v>
      </c>
      <c r="D242" s="42">
        <v>51252</v>
      </c>
      <c r="E242" s="42">
        <v>58667</v>
      </c>
      <c r="F242" s="48">
        <f t="shared" ref="F242:G244" si="103">(+B242-B241)/B241</f>
        <v>-2.045911080663702E-2</v>
      </c>
      <c r="G242" s="48">
        <f t="shared" si="103"/>
        <v>-2.3748408442772918E-2</v>
      </c>
      <c r="H242" s="48">
        <f t="shared" si="91"/>
        <v>-5.6080446433504613E-2</v>
      </c>
      <c r="I242" s="48">
        <f t="shared" si="92"/>
        <v>-6.8023320465773876E-2</v>
      </c>
    </row>
    <row r="243" spans="1:9" s="40" customFormat="1" ht="13.5" x14ac:dyDescent="0.25">
      <c r="A243" s="43" t="s">
        <v>251</v>
      </c>
      <c r="B243" s="38">
        <f>+'ABIA Passenger &amp; Cargo Activity'!B243</f>
        <v>547253</v>
      </c>
      <c r="C243" s="42">
        <f>(+'ABIA Passenger &amp; Cargo Activity'!D243)+'ABIA Passenger &amp; Cargo Activity'!B243</f>
        <v>560694</v>
      </c>
      <c r="D243" s="42">
        <v>64181</v>
      </c>
      <c r="E243" s="42">
        <v>73321</v>
      </c>
      <c r="F243" s="48">
        <f t="shared" si="103"/>
        <v>0.29740756984862676</v>
      </c>
      <c r="G243" s="48">
        <f t="shared" si="103"/>
        <v>0.29887693547938732</v>
      </c>
      <c r="H243" s="48">
        <f t="shared" si="91"/>
        <v>0.25226332630921722</v>
      </c>
      <c r="I243" s="48">
        <f t="shared" si="92"/>
        <v>0.24978267168936541</v>
      </c>
    </row>
    <row r="244" spans="1:9" s="40" customFormat="1" ht="13.5" x14ac:dyDescent="0.25">
      <c r="A244" s="43" t="s">
        <v>252</v>
      </c>
      <c r="B244" s="38">
        <f>+'ABIA Passenger &amp; Cargo Activity'!B244</f>
        <v>542144</v>
      </c>
      <c r="C244" s="42">
        <f>(+'ABIA Passenger &amp; Cargo Activity'!D244)+'ABIA Passenger &amp; Cargo Activity'!B244</f>
        <v>555641</v>
      </c>
      <c r="D244" s="42">
        <v>61292</v>
      </c>
      <c r="E244" s="42">
        <v>70606</v>
      </c>
      <c r="F244" s="48">
        <f t="shared" si="103"/>
        <v>-9.3357185798890099E-3</v>
      </c>
      <c r="G244" s="48">
        <f t="shared" si="103"/>
        <v>-9.0120457861150652E-3</v>
      </c>
      <c r="H244" s="48">
        <f t="shared" si="91"/>
        <v>-4.5013321699568405E-2</v>
      </c>
      <c r="I244" s="48">
        <f t="shared" si="92"/>
        <v>-3.7028954869682627E-2</v>
      </c>
    </row>
    <row r="245" spans="1:9" s="40" customFormat="1" ht="13.5" x14ac:dyDescent="0.25">
      <c r="A245" s="43" t="s">
        <v>253</v>
      </c>
      <c r="B245" s="38">
        <f>+'ABIA Passenger &amp; Cargo Activity'!B245</f>
        <v>592859</v>
      </c>
      <c r="C245" s="42">
        <f>(+'ABIA Passenger &amp; Cargo Activity'!D245)+'ABIA Passenger &amp; Cargo Activity'!B245</f>
        <v>609547</v>
      </c>
      <c r="D245" s="42">
        <v>64633</v>
      </c>
      <c r="E245" s="42">
        <v>74009</v>
      </c>
      <c r="F245" s="48">
        <f t="shared" ref="F245:G248" si="104">(+B245-B244)/B244</f>
        <v>9.3545257348601113E-2</v>
      </c>
      <c r="G245" s="48">
        <f t="shared" si="104"/>
        <v>9.7015878957816284E-2</v>
      </c>
      <c r="H245" s="48">
        <f t="shared" si="91"/>
        <v>5.4509560790967825E-2</v>
      </c>
      <c r="I245" s="48">
        <f t="shared" si="92"/>
        <v>4.8197037079001782E-2</v>
      </c>
    </row>
    <row r="246" spans="1:9" s="40" customFormat="1" ht="13.5" x14ac:dyDescent="0.25">
      <c r="A246" s="43" t="s">
        <v>254</v>
      </c>
      <c r="B246" s="38">
        <f>+'ABIA Passenger &amp; Cargo Activity'!B246</f>
        <v>627164</v>
      </c>
      <c r="C246" s="42">
        <f>(+'ABIA Passenger &amp; Cargo Activity'!D246)+'ABIA Passenger &amp; Cargo Activity'!B246</f>
        <v>645757</v>
      </c>
      <c r="D246" s="42">
        <v>66926</v>
      </c>
      <c r="E246" s="42">
        <v>77369</v>
      </c>
      <c r="F246" s="48">
        <f t="shared" si="104"/>
        <v>5.7863674161984555E-2</v>
      </c>
      <c r="G246" s="48">
        <f t="shared" si="104"/>
        <v>5.9404771084100159E-2</v>
      </c>
      <c r="H246" s="48">
        <f t="shared" si="91"/>
        <v>3.5477232992434209E-2</v>
      </c>
      <c r="I246" s="48">
        <f t="shared" si="92"/>
        <v>4.5399883797916471E-2</v>
      </c>
    </row>
    <row r="247" spans="1:9" s="40" customFormat="1" ht="13.5" x14ac:dyDescent="0.25">
      <c r="A247" s="43" t="s">
        <v>255</v>
      </c>
      <c r="B247" s="38">
        <f>+'ABIA Passenger &amp; Cargo Activity'!B247</f>
        <v>619845</v>
      </c>
      <c r="C247" s="42">
        <f>(+'ABIA Passenger &amp; Cargo Activity'!D247)+'ABIA Passenger &amp; Cargo Activity'!B247</f>
        <v>639082</v>
      </c>
      <c r="D247" s="42">
        <v>68725</v>
      </c>
      <c r="E247" s="42">
        <v>80255</v>
      </c>
      <c r="F247" s="48">
        <f t="shared" si="104"/>
        <v>-1.1669993813420413E-2</v>
      </c>
      <c r="G247" s="48">
        <f t="shared" si="104"/>
        <v>-1.033670560288158E-2</v>
      </c>
      <c r="H247" s="48">
        <f t="shared" si="91"/>
        <v>2.6880435107432089E-2</v>
      </c>
      <c r="I247" s="48">
        <f t="shared" si="92"/>
        <v>3.7301761687497575E-2</v>
      </c>
    </row>
    <row r="248" spans="1:9" s="40" customFormat="1" ht="13.5" x14ac:dyDescent="0.25">
      <c r="A248" s="43" t="s">
        <v>256</v>
      </c>
      <c r="B248" s="38">
        <f>+'ABIA Passenger &amp; Cargo Activity'!B248</f>
        <v>558224</v>
      </c>
      <c r="C248" s="42">
        <f>(+'ABIA Passenger &amp; Cargo Activity'!D248)+'ABIA Passenger &amp; Cargo Activity'!B248</f>
        <v>571238</v>
      </c>
      <c r="D248" s="42">
        <v>66856</v>
      </c>
      <c r="E248" s="42">
        <v>77563</v>
      </c>
      <c r="F248" s="48">
        <f t="shared" si="104"/>
        <v>-9.9413563068186397E-2</v>
      </c>
      <c r="G248" s="48">
        <f t="shared" si="104"/>
        <v>-0.10615852112874405</v>
      </c>
      <c r="H248" s="48">
        <f t="shared" si="91"/>
        <v>-2.7195343761367771E-2</v>
      </c>
      <c r="I248" s="48">
        <f t="shared" si="92"/>
        <v>-3.3543081427948415E-2</v>
      </c>
    </row>
    <row r="249" spans="1:9" s="40" customFormat="1" ht="13.5" x14ac:dyDescent="0.25">
      <c r="A249" s="43" t="s">
        <v>257</v>
      </c>
      <c r="B249" s="38">
        <f>+'ABIA Passenger &amp; Cargo Activity'!B249</f>
        <v>524127</v>
      </c>
      <c r="C249" s="42">
        <f>(+'ABIA Passenger &amp; Cargo Activity'!D249)+'ABIA Passenger &amp; Cargo Activity'!B249</f>
        <v>534562</v>
      </c>
      <c r="D249" s="42">
        <v>57405</v>
      </c>
      <c r="E249" s="42">
        <v>65316</v>
      </c>
      <c r="F249" s="48">
        <f t="shared" ref="F249:G251" si="105">(+B249-B248)/B248</f>
        <v>-6.1081214709507295E-2</v>
      </c>
      <c r="G249" s="48">
        <f t="shared" si="105"/>
        <v>-6.4204412171459183E-2</v>
      </c>
      <c r="H249" s="48">
        <f t="shared" si="91"/>
        <v>-0.14136352758166806</v>
      </c>
      <c r="I249" s="48">
        <f t="shared" si="92"/>
        <v>-0.15789745110426362</v>
      </c>
    </row>
    <row r="250" spans="1:9" s="40" customFormat="1" ht="13.5" x14ac:dyDescent="0.25">
      <c r="A250" s="43" t="s">
        <v>258</v>
      </c>
      <c r="B250" s="38">
        <f>+'ABIA Passenger &amp; Cargo Activity'!B250</f>
        <v>607845</v>
      </c>
      <c r="C250" s="42">
        <f>(+'ABIA Passenger &amp; Cargo Activity'!D250)+'ABIA Passenger &amp; Cargo Activity'!B250</f>
        <v>618249</v>
      </c>
      <c r="D250" s="42">
        <v>64908</v>
      </c>
      <c r="E250" s="42">
        <v>73143</v>
      </c>
      <c r="F250" s="48">
        <f t="shared" si="105"/>
        <v>0.15972846275807198</v>
      </c>
      <c r="G250" s="48">
        <f t="shared" si="105"/>
        <v>0.15655246725356459</v>
      </c>
      <c r="H250" s="48">
        <f t="shared" si="91"/>
        <v>0.13070290044421218</v>
      </c>
      <c r="I250" s="48">
        <f t="shared" si="92"/>
        <v>0.11983281278706595</v>
      </c>
    </row>
    <row r="251" spans="1:9" s="40" customFormat="1" ht="13.5" x14ac:dyDescent="0.25">
      <c r="A251" s="43" t="s">
        <v>259</v>
      </c>
      <c r="B251" s="38">
        <f>+'ABIA Passenger &amp; Cargo Activity'!B251</f>
        <v>590239</v>
      </c>
      <c r="C251" s="42">
        <f>(+'ABIA Passenger &amp; Cargo Activity'!D251)+'ABIA Passenger &amp; Cargo Activity'!B251</f>
        <v>602923</v>
      </c>
      <c r="D251" s="42">
        <v>62162</v>
      </c>
      <c r="E251" s="42">
        <v>70018</v>
      </c>
      <c r="F251" s="48">
        <f t="shared" si="105"/>
        <v>-2.896462091487139E-2</v>
      </c>
      <c r="G251" s="48">
        <f t="shared" si="105"/>
        <v>-2.4789364802854513E-2</v>
      </c>
      <c r="H251" s="48">
        <f t="shared" si="91"/>
        <v>-4.2306033154618845E-2</v>
      </c>
      <c r="I251" s="48">
        <f t="shared" si="92"/>
        <v>-4.2724525928660294E-2</v>
      </c>
    </row>
    <row r="252" spans="1:9" s="40" customFormat="1" ht="13.5" x14ac:dyDescent="0.25">
      <c r="A252" s="43" t="s">
        <v>260</v>
      </c>
      <c r="B252" s="38">
        <f>+'ABIA Passenger &amp; Cargo Activity'!B252</f>
        <v>584616</v>
      </c>
      <c r="C252" s="42">
        <f>(+'ABIA Passenger &amp; Cargo Activity'!D252)+'ABIA Passenger &amp; Cargo Activity'!B252</f>
        <v>598359</v>
      </c>
      <c r="D252" s="42">
        <v>61577</v>
      </c>
      <c r="E252" s="42">
        <v>70666</v>
      </c>
      <c r="F252" s="48">
        <f t="shared" ref="F252:G254" si="106">(+B252-B251)/B251</f>
        <v>-9.5266493742365375E-3</v>
      </c>
      <c r="G252" s="48">
        <f t="shared" si="106"/>
        <v>-7.5697891770590935E-3</v>
      </c>
      <c r="H252" s="48">
        <f t="shared" si="91"/>
        <v>-9.4108941153759531E-3</v>
      </c>
      <c r="I252" s="48">
        <f t="shared" si="92"/>
        <v>9.2547630609271896E-3</v>
      </c>
    </row>
    <row r="253" spans="1:9" s="40" customFormat="1" ht="13.5" x14ac:dyDescent="0.25">
      <c r="A253" s="43" t="s">
        <v>261</v>
      </c>
      <c r="B253" s="38">
        <f>+'ABIA Passenger &amp; Cargo Activity'!B253</f>
        <v>486569</v>
      </c>
      <c r="C253" s="42">
        <f>(+'ABIA Passenger &amp; Cargo Activity'!D253)+'ABIA Passenger &amp; Cargo Activity'!B253</f>
        <v>498160</v>
      </c>
      <c r="D253" s="42">
        <v>55998</v>
      </c>
      <c r="E253" s="42">
        <v>64786</v>
      </c>
      <c r="F253" s="48">
        <f t="shared" si="106"/>
        <v>-0.16771179714547668</v>
      </c>
      <c r="G253" s="48">
        <f t="shared" si="106"/>
        <v>-0.16745632638599903</v>
      </c>
      <c r="H253" s="48">
        <f t="shared" si="91"/>
        <v>-9.0602010490930057E-2</v>
      </c>
      <c r="I253" s="48">
        <f t="shared" si="92"/>
        <v>-8.3208332154076928E-2</v>
      </c>
    </row>
    <row r="254" spans="1:9" s="40" customFormat="1" ht="13.5" x14ac:dyDescent="0.25">
      <c r="A254" s="43" t="s">
        <v>262</v>
      </c>
      <c r="B254" s="38">
        <f>+'ABIA Passenger &amp; Cargo Activity'!B254</f>
        <v>481330</v>
      </c>
      <c r="C254" s="42">
        <f>(+'ABIA Passenger &amp; Cargo Activity'!D254)+'ABIA Passenger &amp; Cargo Activity'!B254</f>
        <v>491799</v>
      </c>
      <c r="D254" s="42">
        <v>54261</v>
      </c>
      <c r="E254" s="42">
        <v>62068</v>
      </c>
      <c r="F254" s="48">
        <f t="shared" si="106"/>
        <v>-1.0767229313828048E-2</v>
      </c>
      <c r="G254" s="48">
        <f t="shared" si="106"/>
        <v>-1.2768989882768589E-2</v>
      </c>
      <c r="H254" s="48">
        <f t="shared" si="91"/>
        <v>-3.1018964963034395E-2</v>
      </c>
      <c r="I254" s="48">
        <f t="shared" si="92"/>
        <v>-4.1953508474053033E-2</v>
      </c>
    </row>
    <row r="255" spans="1:9" s="40" customFormat="1" ht="13.5" x14ac:dyDescent="0.25">
      <c r="A255" s="43" t="s">
        <v>263</v>
      </c>
      <c r="B255" s="38">
        <f>+'ABIA Passenger &amp; Cargo Activity'!B255</f>
        <v>610696</v>
      </c>
      <c r="C255" s="42">
        <f>(+'ABIA Passenger &amp; Cargo Activity'!D255)+'ABIA Passenger &amp; Cargo Activity'!B255</f>
        <v>626420</v>
      </c>
      <c r="D255" s="42">
        <v>66856</v>
      </c>
      <c r="E255" s="42">
        <v>76706</v>
      </c>
      <c r="F255" s="48">
        <f t="shared" ref="F255:G258" si="107">(+B255-B254)/B254</f>
        <v>0.26876778925061806</v>
      </c>
      <c r="G255" s="48">
        <f t="shared" si="107"/>
        <v>0.27373174813287543</v>
      </c>
      <c r="H255" s="48">
        <f t="shared" si="91"/>
        <v>0.23211883304767697</v>
      </c>
      <c r="I255" s="48">
        <f t="shared" si="92"/>
        <v>0.23583811303731392</v>
      </c>
    </row>
    <row r="256" spans="1:9" s="40" customFormat="1" ht="13.5" x14ac:dyDescent="0.25">
      <c r="A256" s="43" t="s">
        <v>264</v>
      </c>
      <c r="B256" s="38">
        <f>+'ABIA Passenger &amp; Cargo Activity'!B256</f>
        <v>643635</v>
      </c>
      <c r="C256" s="42">
        <f>(+'ABIA Passenger &amp; Cargo Activity'!D256)+'ABIA Passenger &amp; Cargo Activity'!B256</f>
        <v>662194</v>
      </c>
      <c r="D256" s="42">
        <v>64744</v>
      </c>
      <c r="E256" s="42">
        <v>74018</v>
      </c>
      <c r="F256" s="48">
        <f t="shared" si="107"/>
        <v>5.3936819628751458E-2</v>
      </c>
      <c r="G256" s="48">
        <f t="shared" si="107"/>
        <v>5.7108649149133169E-2</v>
      </c>
      <c r="H256" s="48">
        <f t="shared" si="91"/>
        <v>-3.1590283594591359E-2</v>
      </c>
      <c r="I256" s="48">
        <f t="shared" si="92"/>
        <v>-3.504289103851068E-2</v>
      </c>
    </row>
    <row r="257" spans="1:9" s="40" customFormat="1" ht="13.5" x14ac:dyDescent="0.25">
      <c r="A257" s="43" t="s">
        <v>265</v>
      </c>
      <c r="B257" s="38">
        <f>+'ABIA Passenger &amp; Cargo Activity'!B257</f>
        <v>681649</v>
      </c>
      <c r="C257" s="42">
        <f>(+'ABIA Passenger &amp; Cargo Activity'!D257)+'ABIA Passenger &amp; Cargo Activity'!B257</f>
        <v>703572</v>
      </c>
      <c r="D257" s="42">
        <v>68024</v>
      </c>
      <c r="E257" s="42">
        <v>77706</v>
      </c>
      <c r="F257" s="48">
        <f t="shared" si="107"/>
        <v>5.9061424565165041E-2</v>
      </c>
      <c r="G257" s="48">
        <f t="shared" si="107"/>
        <v>6.2486220050317579E-2</v>
      </c>
      <c r="H257" s="48">
        <f t="shared" si="91"/>
        <v>5.066106511800321E-2</v>
      </c>
      <c r="I257" s="48">
        <f t="shared" si="92"/>
        <v>4.9825718068577912E-2</v>
      </c>
    </row>
    <row r="258" spans="1:9" s="40" customFormat="1" ht="13.5" x14ac:dyDescent="0.25">
      <c r="A258" s="43" t="s">
        <v>266</v>
      </c>
      <c r="B258" s="38">
        <f>+'ABIA Passenger &amp; Cargo Activity'!B258</f>
        <v>715977</v>
      </c>
      <c r="C258" s="42">
        <f>(+'ABIA Passenger &amp; Cargo Activity'!D258)+'ABIA Passenger &amp; Cargo Activity'!B258</f>
        <v>744835</v>
      </c>
      <c r="D258" s="42">
        <v>70460</v>
      </c>
      <c r="E258" s="42">
        <v>81334</v>
      </c>
      <c r="F258" s="48">
        <f t="shared" si="107"/>
        <v>5.0360229384918041E-2</v>
      </c>
      <c r="G258" s="48">
        <f t="shared" si="107"/>
        <v>5.8647871148937138E-2</v>
      </c>
      <c r="H258" s="48">
        <f t="shared" si="91"/>
        <v>3.5810890274020936E-2</v>
      </c>
      <c r="I258" s="48">
        <f t="shared" si="92"/>
        <v>4.6688801379558852E-2</v>
      </c>
    </row>
    <row r="259" spans="1:9" s="40" customFormat="1" ht="13.5" x14ac:dyDescent="0.25">
      <c r="A259" s="43" t="s">
        <v>267</v>
      </c>
      <c r="B259" s="38">
        <f>+'ABIA Passenger &amp; Cargo Activity'!B259</f>
        <v>707260</v>
      </c>
      <c r="C259" s="42">
        <f>(+'ABIA Passenger &amp; Cargo Activity'!D259)+'ABIA Passenger &amp; Cargo Activity'!B259</f>
        <v>734886</v>
      </c>
      <c r="D259" s="42">
        <v>72697</v>
      </c>
      <c r="E259" s="42">
        <v>84373</v>
      </c>
      <c r="F259" s="48">
        <f t="shared" ref="F259:G260" si="108">(+B259-B258)/B258</f>
        <v>-1.2174972101059112E-2</v>
      </c>
      <c r="G259" s="48">
        <f t="shared" si="108"/>
        <v>-1.3357320748890693E-2</v>
      </c>
      <c r="H259" s="48">
        <f t="shared" si="91"/>
        <v>3.1748509792790237E-2</v>
      </c>
      <c r="I259" s="48">
        <f t="shared" si="92"/>
        <v>3.7364447832394815E-2</v>
      </c>
    </row>
    <row r="260" spans="1:9" s="40" customFormat="1" ht="13.5" x14ac:dyDescent="0.25">
      <c r="A260" s="43" t="s">
        <v>268</v>
      </c>
      <c r="B260" s="38">
        <f>+'ABIA Passenger &amp; Cargo Activity'!B260</f>
        <v>656587</v>
      </c>
      <c r="C260" s="42">
        <f>(+'ABIA Passenger &amp; Cargo Activity'!D260)+'ABIA Passenger &amp; Cargo Activity'!B260</f>
        <v>675676</v>
      </c>
      <c r="D260" s="42">
        <v>70523</v>
      </c>
      <c r="E260" s="42">
        <v>81318</v>
      </c>
      <c r="F260" s="48">
        <f t="shared" si="108"/>
        <v>-7.1646919096230527E-2</v>
      </c>
      <c r="G260" s="48">
        <f t="shared" si="108"/>
        <v>-8.0570319750274191E-2</v>
      </c>
      <c r="H260" s="48">
        <f t="shared" si="91"/>
        <v>-2.9904947934577767E-2</v>
      </c>
      <c r="I260" s="48">
        <f t="shared" si="92"/>
        <v>-3.6208265677408646E-2</v>
      </c>
    </row>
    <row r="261" spans="1:9" s="40" customFormat="1" ht="13.5" x14ac:dyDescent="0.25">
      <c r="A261" s="43" t="s">
        <v>269</v>
      </c>
      <c r="B261" s="38">
        <f>+'ABIA Passenger &amp; Cargo Activity'!B261</f>
        <v>591225</v>
      </c>
      <c r="C261" s="42">
        <f>(+'ABIA Passenger &amp; Cargo Activity'!D261)+'ABIA Passenger &amp; Cargo Activity'!B261</f>
        <v>607292</v>
      </c>
      <c r="D261" s="42">
        <v>60696</v>
      </c>
      <c r="E261" s="42">
        <v>69027</v>
      </c>
      <c r="F261" s="48">
        <f t="shared" ref="F261:G262" si="109">(+B261-B260)/B260</f>
        <v>-9.9548117766571687E-2</v>
      </c>
      <c r="G261" s="48">
        <f t="shared" si="109"/>
        <v>-0.10120827142002972</v>
      </c>
      <c r="H261" s="48">
        <f t="shared" si="91"/>
        <v>-0.13934461097797882</v>
      </c>
      <c r="I261" s="48">
        <f t="shared" si="92"/>
        <v>-0.1511473474507489</v>
      </c>
    </row>
    <row r="262" spans="1:9" s="40" customFormat="1" ht="13.5" x14ac:dyDescent="0.25">
      <c r="A262" s="43" t="s">
        <v>270</v>
      </c>
      <c r="B262" s="38">
        <f>+'ABIA Passenger &amp; Cargo Activity'!B262</f>
        <v>683799</v>
      </c>
      <c r="C262" s="42">
        <f>(+'ABIA Passenger &amp; Cargo Activity'!D262)+'ABIA Passenger &amp; Cargo Activity'!B262</f>
        <v>699675</v>
      </c>
      <c r="D262" s="42">
        <v>67332</v>
      </c>
      <c r="E262" s="42">
        <v>75880</v>
      </c>
      <c r="F262" s="48">
        <f t="shared" si="109"/>
        <v>0.15657998224026387</v>
      </c>
      <c r="G262" s="48">
        <f t="shared" si="109"/>
        <v>0.15212286675931841</v>
      </c>
      <c r="H262" s="48">
        <f t="shared" si="91"/>
        <v>0.10933175168050613</v>
      </c>
      <c r="I262" s="48">
        <f t="shared" si="92"/>
        <v>9.9279991887232535E-2</v>
      </c>
    </row>
    <row r="263" spans="1:9" s="40" customFormat="1" ht="13.5" x14ac:dyDescent="0.25">
      <c r="A263" s="43" t="s">
        <v>271</v>
      </c>
      <c r="B263" s="38">
        <f>+'ABIA Passenger &amp; Cargo Activity'!B263</f>
        <v>655563</v>
      </c>
      <c r="C263" s="42">
        <f>(+'ABIA Passenger &amp; Cargo Activity'!D263)+'ABIA Passenger &amp; Cargo Activity'!B263</f>
        <v>668978</v>
      </c>
      <c r="D263" s="42">
        <v>64922</v>
      </c>
      <c r="E263" s="42">
        <v>73165</v>
      </c>
      <c r="F263" s="48">
        <f t="shared" ref="F263:G264" si="110">(+B263-B262)/B262</f>
        <v>-4.1292836052699698E-2</v>
      </c>
      <c r="G263" s="48">
        <f t="shared" si="110"/>
        <v>-4.3873226855325687E-2</v>
      </c>
      <c r="H263" s="48">
        <f t="shared" si="91"/>
        <v>-3.5792787975999524E-2</v>
      </c>
      <c r="I263" s="48">
        <f t="shared" si="92"/>
        <v>-3.578017923036373E-2</v>
      </c>
    </row>
    <row r="264" spans="1:9" s="40" customFormat="1" ht="13.5" x14ac:dyDescent="0.25">
      <c r="A264" s="43" t="s">
        <v>272</v>
      </c>
      <c r="B264" s="38">
        <f>+'ABIA Passenger &amp; Cargo Activity'!B264</f>
        <v>617770</v>
      </c>
      <c r="C264" s="42">
        <f>(+'ABIA Passenger &amp; Cargo Activity'!D264)+'ABIA Passenger &amp; Cargo Activity'!B264</f>
        <v>632801</v>
      </c>
      <c r="D264" s="42">
        <v>63800</v>
      </c>
      <c r="E264" s="42">
        <v>73113</v>
      </c>
      <c r="F264" s="48">
        <f t="shared" si="110"/>
        <v>-5.7649684317144193E-2</v>
      </c>
      <c r="G264" s="48">
        <f t="shared" si="110"/>
        <v>-5.407801153401158E-2</v>
      </c>
      <c r="H264" s="48">
        <f t="shared" si="91"/>
        <v>-1.7282277194171466E-2</v>
      </c>
      <c r="I264" s="48">
        <f t="shared" si="92"/>
        <v>-7.1072233991662675E-4</v>
      </c>
    </row>
    <row r="265" spans="1:9" s="40" customFormat="1" ht="13.5" x14ac:dyDescent="0.25">
      <c r="A265" s="43" t="s">
        <v>273</v>
      </c>
      <c r="B265" s="38">
        <f>+'ABIA Passenger &amp; Cargo Activity'!B265</f>
        <v>530295</v>
      </c>
      <c r="C265" s="42">
        <f>(+'ABIA Passenger &amp; Cargo Activity'!D265)+'ABIA Passenger &amp; Cargo Activity'!B265</f>
        <v>541518</v>
      </c>
      <c r="D265" s="42">
        <v>58215</v>
      </c>
      <c r="E265" s="42">
        <v>67296</v>
      </c>
      <c r="F265" s="48">
        <f t="shared" ref="F265:G266" si="111">(+B265-B264)/B264</f>
        <v>-0.14159800573028797</v>
      </c>
      <c r="G265" s="48">
        <f t="shared" si="111"/>
        <v>-0.14425230048625082</v>
      </c>
      <c r="H265" s="48">
        <f t="shared" si="91"/>
        <v>-8.753918495297805E-2</v>
      </c>
      <c r="I265" s="48">
        <f t="shared" si="92"/>
        <v>-7.956177423987526E-2</v>
      </c>
    </row>
    <row r="266" spans="1:9" s="40" customFormat="1" ht="13.5" x14ac:dyDescent="0.25">
      <c r="A266" s="43" t="s">
        <v>274</v>
      </c>
      <c r="B266" s="38">
        <f>+'ABIA Passenger &amp; Cargo Activity'!B266</f>
        <v>533785</v>
      </c>
      <c r="C266" s="42">
        <f>(+'ABIA Passenger &amp; Cargo Activity'!D266)+'ABIA Passenger &amp; Cargo Activity'!B266</f>
        <v>543385</v>
      </c>
      <c r="D266" s="42">
        <v>55858</v>
      </c>
      <c r="E266" s="42">
        <v>63844</v>
      </c>
      <c r="F266" s="48">
        <f t="shared" si="111"/>
        <v>6.5812425159580985E-3</v>
      </c>
      <c r="G266" s="48">
        <f t="shared" si="111"/>
        <v>3.4477154960684594E-3</v>
      </c>
      <c r="H266" s="48">
        <f t="shared" si="91"/>
        <v>-4.0487846774886198E-2</v>
      </c>
      <c r="I266" s="48">
        <f t="shared" si="92"/>
        <v>-5.1295767950546835E-2</v>
      </c>
    </row>
    <row r="267" spans="1:9" s="40" customFormat="1" ht="13.5" x14ac:dyDescent="0.25">
      <c r="A267" s="43" t="s">
        <v>275</v>
      </c>
      <c r="B267" s="38">
        <f>+'ABIA Passenger &amp; Cargo Activity'!B267</f>
        <v>692659</v>
      </c>
      <c r="C267" s="42">
        <f>(+'ABIA Passenger &amp; Cargo Activity'!D267)+'ABIA Passenger &amp; Cargo Activity'!B267</f>
        <v>711552</v>
      </c>
      <c r="D267" s="42">
        <v>70442</v>
      </c>
      <c r="E267" s="42">
        <v>80532</v>
      </c>
      <c r="F267" s="48">
        <f t="shared" ref="F267:G268" si="112">(+B267-B266)/B266</f>
        <v>0.2976366889290632</v>
      </c>
      <c r="G267" s="48">
        <f t="shared" si="112"/>
        <v>0.30948038683438078</v>
      </c>
      <c r="H267" s="48">
        <f t="shared" si="91"/>
        <v>0.26109062265029181</v>
      </c>
      <c r="I267" s="48">
        <f t="shared" si="92"/>
        <v>0.26138713113213458</v>
      </c>
    </row>
    <row r="268" spans="1:9" s="40" customFormat="1" ht="13.5" x14ac:dyDescent="0.25">
      <c r="A268" s="43" t="s">
        <v>276</v>
      </c>
      <c r="B268" s="38">
        <f>+'ABIA Passenger &amp; Cargo Activity'!B268</f>
        <v>681225</v>
      </c>
      <c r="C268" s="42">
        <f>(+'ABIA Passenger &amp; Cargo Activity'!D268)+'ABIA Passenger &amp; Cargo Activity'!B268</f>
        <v>700086</v>
      </c>
      <c r="D268" s="42">
        <v>67125</v>
      </c>
      <c r="E268" s="42">
        <v>76750</v>
      </c>
      <c r="F268" s="48">
        <f t="shared" si="112"/>
        <v>-1.6507401188752331E-2</v>
      </c>
      <c r="G268" s="48">
        <f t="shared" si="112"/>
        <v>-1.611407177549919E-2</v>
      </c>
      <c r="H268" s="48">
        <f t="shared" si="91"/>
        <v>-4.7088384770449444E-2</v>
      </c>
      <c r="I268" s="48">
        <f t="shared" si="92"/>
        <v>-4.6962698057914865E-2</v>
      </c>
    </row>
    <row r="269" spans="1:9" s="40" customFormat="1" ht="13.5" x14ac:dyDescent="0.25">
      <c r="A269" s="43" t="s">
        <v>277</v>
      </c>
      <c r="B269" s="38">
        <f>+'ABIA Passenger &amp; Cargo Activity'!B269</f>
        <v>743695</v>
      </c>
      <c r="C269" s="42">
        <f>(+'ABIA Passenger &amp; Cargo Activity'!D269)+'ABIA Passenger &amp; Cargo Activity'!B269</f>
        <v>771268</v>
      </c>
      <c r="D269" s="42">
        <v>71559</v>
      </c>
      <c r="E269" s="42">
        <v>81658</v>
      </c>
      <c r="F269" s="48">
        <f t="shared" ref="F269:G270" si="113">(+B269-B268)/B268</f>
        <v>9.1702447796249406E-2</v>
      </c>
      <c r="G269" s="48">
        <f t="shared" si="113"/>
        <v>0.10167607979591078</v>
      </c>
      <c r="H269" s="48">
        <f t="shared" si="91"/>
        <v>6.6055865921787707E-2</v>
      </c>
      <c r="I269" s="48">
        <f t="shared" si="92"/>
        <v>6.3947882736156356E-2</v>
      </c>
    </row>
    <row r="270" spans="1:9" s="40" customFormat="1" ht="13.5" x14ac:dyDescent="0.25">
      <c r="A270" s="43" t="s">
        <v>278</v>
      </c>
      <c r="B270" s="38">
        <f>+'ABIA Passenger &amp; Cargo Activity'!B270</f>
        <v>765095</v>
      </c>
      <c r="C270" s="42">
        <f>(+'ABIA Passenger &amp; Cargo Activity'!D270)+'ABIA Passenger &amp; Cargo Activity'!B270</f>
        <v>799306</v>
      </c>
      <c r="D270" s="42">
        <v>72963</v>
      </c>
      <c r="E270" s="42">
        <v>84177</v>
      </c>
      <c r="F270" s="48">
        <f t="shared" si="113"/>
        <v>2.8775237160395054E-2</v>
      </c>
      <c r="G270" s="48">
        <f t="shared" si="113"/>
        <v>3.6353122390660575E-2</v>
      </c>
      <c r="H270" s="48">
        <f t="shared" si="91"/>
        <v>1.9620173563073828E-2</v>
      </c>
      <c r="I270" s="48">
        <f t="shared" si="92"/>
        <v>3.0848171642704938E-2</v>
      </c>
    </row>
    <row r="271" spans="1:9" s="40" customFormat="1" ht="13.5" x14ac:dyDescent="0.25">
      <c r="A271" s="43" t="s">
        <v>279</v>
      </c>
      <c r="B271" s="38">
        <f>+'ABIA Passenger &amp; Cargo Activity'!B271</f>
        <v>772638</v>
      </c>
      <c r="C271" s="42">
        <f>(+'ABIA Passenger &amp; Cargo Activity'!D271)+'ABIA Passenger &amp; Cargo Activity'!B271</f>
        <v>804741</v>
      </c>
      <c r="D271" s="42">
        <v>75465</v>
      </c>
      <c r="E271" s="42">
        <v>87308</v>
      </c>
      <c r="F271" s="48">
        <f t="shared" ref="F271:G272" si="114">(+B271-B270)/B270</f>
        <v>9.8589064103150586E-3</v>
      </c>
      <c r="G271" s="48">
        <f t="shared" si="114"/>
        <v>6.7996486952431236E-3</v>
      </c>
      <c r="H271" s="48">
        <f t="shared" si="91"/>
        <v>3.4291353151597384E-2</v>
      </c>
      <c r="I271" s="48">
        <f t="shared" si="92"/>
        <v>3.7195433431935092E-2</v>
      </c>
    </row>
    <row r="272" spans="1:9" s="40" customFormat="1" ht="13.5" x14ac:dyDescent="0.25">
      <c r="A272" s="43" t="s">
        <v>280</v>
      </c>
      <c r="B272" s="38">
        <f>+'ABIA Passenger &amp; Cargo Activity'!B272</f>
        <v>705637</v>
      </c>
      <c r="C272" s="42">
        <f>(+'ABIA Passenger &amp; Cargo Activity'!D272)+'ABIA Passenger &amp; Cargo Activity'!B272</f>
        <v>730540</v>
      </c>
      <c r="D272" s="42">
        <v>72939</v>
      </c>
      <c r="E272" s="42">
        <v>84104</v>
      </c>
      <c r="F272" s="48">
        <f t="shared" si="114"/>
        <v>-8.6717194857099958E-2</v>
      </c>
      <c r="G272" s="48">
        <f t="shared" si="114"/>
        <v>-9.2204821178490964E-2</v>
      </c>
      <c r="H272" s="48">
        <f t="shared" si="91"/>
        <v>-3.347247068177301E-2</v>
      </c>
      <c r="I272" s="48">
        <f t="shared" si="92"/>
        <v>-3.6697668025839555E-2</v>
      </c>
    </row>
    <row r="273" spans="1:9" s="40" customFormat="1" ht="13.5" x14ac:dyDescent="0.25">
      <c r="A273" s="43" t="s">
        <v>281</v>
      </c>
      <c r="B273" s="38">
        <f>+'ABIA Passenger &amp; Cargo Activity'!B273</f>
        <v>669716</v>
      </c>
      <c r="C273" s="42">
        <f>(+'ABIA Passenger &amp; Cargo Activity'!D273)+'ABIA Passenger &amp; Cargo Activity'!B273</f>
        <v>690487</v>
      </c>
      <c r="D273" s="42">
        <v>64259</v>
      </c>
      <c r="E273" s="42">
        <v>72969</v>
      </c>
      <c r="F273" s="48">
        <f t="shared" ref="F273:G275" si="115">(+B273-B272)/B272</f>
        <v>-5.0905777333104696E-2</v>
      </c>
      <c r="G273" s="48">
        <f t="shared" si="115"/>
        <v>-5.4826566649327897E-2</v>
      </c>
      <c r="H273" s="48">
        <f t="shared" si="91"/>
        <v>-0.11900355091240626</v>
      </c>
      <c r="I273" s="48">
        <f t="shared" si="92"/>
        <v>-0.13239560544088272</v>
      </c>
    </row>
    <row r="274" spans="1:9" s="40" customFormat="1" ht="13.5" x14ac:dyDescent="0.25">
      <c r="A274" s="43" t="s">
        <v>282</v>
      </c>
      <c r="B274" s="38">
        <f>+'ABIA Passenger &amp; Cargo Activity'!B274</f>
        <v>742805</v>
      </c>
      <c r="C274" s="42">
        <f>(+'ABIA Passenger &amp; Cargo Activity'!D274)+'ABIA Passenger &amp; Cargo Activity'!B274</f>
        <v>763701</v>
      </c>
      <c r="D274" s="42">
        <v>70231</v>
      </c>
      <c r="E274" s="42">
        <v>79039</v>
      </c>
      <c r="F274" s="48">
        <f t="shared" si="115"/>
        <v>0.10913431962204875</v>
      </c>
      <c r="G274" s="48">
        <f t="shared" si="115"/>
        <v>0.10603240900987274</v>
      </c>
      <c r="H274" s="48">
        <f t="shared" si="91"/>
        <v>9.2936398014285937E-2</v>
      </c>
      <c r="I274" s="48">
        <f t="shared" si="92"/>
        <v>8.318601049760857E-2</v>
      </c>
    </row>
    <row r="275" spans="1:9" s="40" customFormat="1" ht="13.5" x14ac:dyDescent="0.25">
      <c r="A275" s="43" t="s">
        <v>283</v>
      </c>
      <c r="B275" s="38">
        <f>+'ABIA Passenger &amp; Cargo Activity'!B275</f>
        <v>702328</v>
      </c>
      <c r="C275" s="42">
        <f>(+'ABIA Passenger &amp; Cargo Activity'!D275)+'ABIA Passenger &amp; Cargo Activity'!B275</f>
        <v>722750</v>
      </c>
      <c r="D275" s="42">
        <v>65128</v>
      </c>
      <c r="E275" s="42">
        <v>73550</v>
      </c>
      <c r="F275" s="48">
        <f t="shared" si="115"/>
        <v>-5.4492094156609071E-2</v>
      </c>
      <c r="G275" s="48">
        <f t="shared" si="115"/>
        <v>-5.362177082392193E-2</v>
      </c>
      <c r="H275" s="48">
        <f t="shared" si="91"/>
        <v>-7.266022126980963E-2</v>
      </c>
      <c r="I275" s="48">
        <f t="shared" si="92"/>
        <v>-6.9446728830071233E-2</v>
      </c>
    </row>
    <row r="276" spans="1:9" s="40" customFormat="1" ht="13.5" x14ac:dyDescent="0.25">
      <c r="A276" s="43" t="s">
        <v>284</v>
      </c>
      <c r="B276" s="38">
        <f>+'ABIA Passenger &amp; Cargo Activity'!B276</f>
        <v>712019</v>
      </c>
      <c r="C276" s="42">
        <f>(+'ABIA Passenger &amp; Cargo Activity'!D276)+'ABIA Passenger &amp; Cargo Activity'!B276</f>
        <v>732969</v>
      </c>
      <c r="D276" s="42">
        <v>69960</v>
      </c>
      <c r="E276" s="42">
        <v>79724</v>
      </c>
      <c r="F276" s="48">
        <f t="shared" ref="F276:G278" si="116">(+B276-B275)/B275</f>
        <v>1.3798396190953514E-2</v>
      </c>
      <c r="G276" s="48">
        <f t="shared" si="116"/>
        <v>1.4139052231061917E-2</v>
      </c>
      <c r="H276" s="48">
        <f t="shared" si="91"/>
        <v>7.4192359660975316E-2</v>
      </c>
      <c r="I276" s="48">
        <f t="shared" si="92"/>
        <v>8.3942895989123051E-2</v>
      </c>
    </row>
    <row r="277" spans="1:9" s="40" customFormat="1" ht="13.5" x14ac:dyDescent="0.25">
      <c r="A277" s="43" t="s">
        <v>285</v>
      </c>
      <c r="B277" s="38">
        <f>+'ABIA Passenger &amp; Cargo Activity'!B277</f>
        <v>599611</v>
      </c>
      <c r="C277" s="42">
        <f>(+'ABIA Passenger &amp; Cargo Activity'!D277)+'ABIA Passenger &amp; Cargo Activity'!B277</f>
        <v>614028</v>
      </c>
      <c r="D277" s="42">
        <v>61866</v>
      </c>
      <c r="E277" s="42">
        <v>71241</v>
      </c>
      <c r="F277" s="48">
        <f t="shared" si="116"/>
        <v>-0.15787219161286425</v>
      </c>
      <c r="G277" s="48">
        <f t="shared" si="116"/>
        <v>-0.16227289285085728</v>
      </c>
      <c r="H277" s="48">
        <f t="shared" si="91"/>
        <v>-0.11569468267581474</v>
      </c>
      <c r="I277" s="48">
        <f t="shared" si="92"/>
        <v>-0.10640459585570217</v>
      </c>
    </row>
    <row r="278" spans="1:9" s="40" customFormat="1" ht="13.5" x14ac:dyDescent="0.25">
      <c r="A278" s="43" t="s">
        <v>286</v>
      </c>
      <c r="B278" s="38">
        <f>+'ABIA Passenger &amp; Cargo Activity'!B278</f>
        <v>594382</v>
      </c>
      <c r="C278" s="42">
        <f>(+'ABIA Passenger &amp; Cargo Activity'!D278)+'ABIA Passenger &amp; Cargo Activity'!B278</f>
        <v>607134</v>
      </c>
      <c r="D278" s="42">
        <v>60096</v>
      </c>
      <c r="E278" s="42">
        <v>68287</v>
      </c>
      <c r="F278" s="48">
        <f t="shared" si="116"/>
        <v>-8.720653890605742E-3</v>
      </c>
      <c r="G278" s="48">
        <f t="shared" si="116"/>
        <v>-1.1227501026011843E-2</v>
      </c>
      <c r="H278" s="48">
        <f t="shared" si="91"/>
        <v>-2.8610222092910483E-2</v>
      </c>
      <c r="I278" s="48">
        <f t="shared" si="92"/>
        <v>-4.1464886792717676E-2</v>
      </c>
    </row>
    <row r="279" spans="1:9" s="40" customFormat="1" ht="13.5" x14ac:dyDescent="0.25">
      <c r="A279" s="43" t="s">
        <v>287</v>
      </c>
      <c r="B279" s="38">
        <f>+'ABIA Passenger &amp; Cargo Activity'!B279</f>
        <v>328066</v>
      </c>
      <c r="C279" s="42">
        <f>(+'ABIA Passenger &amp; Cargo Activity'!D279)+'ABIA Passenger &amp; Cargo Activity'!B279</f>
        <v>337197</v>
      </c>
      <c r="D279" s="42">
        <v>34545</v>
      </c>
      <c r="E279" s="42">
        <v>39360</v>
      </c>
      <c r="F279" s="48">
        <f t="shared" ref="F279:G282" si="117">(+B279-B278)/B278</f>
        <v>-0.44805529104178793</v>
      </c>
      <c r="G279" s="48">
        <f t="shared" si="117"/>
        <v>-0.44460860370198341</v>
      </c>
      <c r="H279" s="48">
        <f t="shared" si="91"/>
        <v>-0.42516972843450479</v>
      </c>
      <c r="I279" s="48">
        <f t="shared" si="92"/>
        <v>-0.42360917890667332</v>
      </c>
    </row>
    <row r="280" spans="1:9" s="40" customFormat="1" ht="13.5" x14ac:dyDescent="0.25">
      <c r="A280" s="43" t="s">
        <v>288</v>
      </c>
      <c r="B280" s="38">
        <f>+'ABIA Passenger &amp; Cargo Activity'!B280</f>
        <v>19943</v>
      </c>
      <c r="C280" s="42">
        <f>(+'ABIA Passenger &amp; Cargo Activity'!D280)+'ABIA Passenger &amp; Cargo Activity'!B280</f>
        <v>19943</v>
      </c>
      <c r="D280" s="42">
        <v>2908</v>
      </c>
      <c r="E280" s="42">
        <v>3089</v>
      </c>
      <c r="F280" s="48">
        <f t="shared" si="117"/>
        <v>-0.9392104027848055</v>
      </c>
      <c r="G280" s="48">
        <f t="shared" si="117"/>
        <v>-0.9408565319383031</v>
      </c>
      <c r="H280" s="48">
        <f t="shared" si="91"/>
        <v>-0.91581994499927633</v>
      </c>
      <c r="I280" s="48">
        <f t="shared" si="92"/>
        <v>-0.92151930894308942</v>
      </c>
    </row>
    <row r="281" spans="1:9" s="40" customFormat="1" ht="13.5" x14ac:dyDescent="0.25">
      <c r="A281" s="43" t="s">
        <v>289</v>
      </c>
      <c r="B281" s="38">
        <f>+'ABIA Passenger &amp; Cargo Activity'!B281</f>
        <v>61242</v>
      </c>
      <c r="C281" s="42">
        <f>(+'ABIA Passenger &amp; Cargo Activity'!D281)+'ABIA Passenger &amp; Cargo Activity'!B281</f>
        <v>61242</v>
      </c>
      <c r="D281" s="42">
        <v>9750</v>
      </c>
      <c r="E281" s="42">
        <v>10013</v>
      </c>
      <c r="F281" s="48">
        <f t="shared" si="117"/>
        <v>2.0708519279947852</v>
      </c>
      <c r="G281" s="48">
        <f t="shared" si="117"/>
        <v>2.0708519279947852</v>
      </c>
      <c r="H281" s="48">
        <f t="shared" ref="H281:H318" si="118">(+D281-D280)/D280</f>
        <v>2.3528198074277853</v>
      </c>
      <c r="I281" s="48">
        <f t="shared" ref="I281:I318" si="119">(+E281-E280)/E280</f>
        <v>2.2415021042408547</v>
      </c>
    </row>
    <row r="282" spans="1:9" s="40" customFormat="1" ht="13.5" x14ac:dyDescent="0.25">
      <c r="A282" s="47" t="s">
        <v>290</v>
      </c>
      <c r="B282" s="38">
        <f>+'ABIA Passenger &amp; Cargo Activity'!B282</f>
        <v>144693</v>
      </c>
      <c r="C282" s="42">
        <f>(+'ABIA Passenger &amp; Cargo Activity'!D282)+'ABIA Passenger &amp; Cargo Activity'!B282</f>
        <v>144693</v>
      </c>
      <c r="D282" s="42">
        <v>16297</v>
      </c>
      <c r="E282" s="42">
        <v>16794</v>
      </c>
      <c r="F282" s="48">
        <f t="shared" si="117"/>
        <v>1.3626432840207701</v>
      </c>
      <c r="G282" s="48">
        <f t="shared" si="117"/>
        <v>1.3626432840207701</v>
      </c>
      <c r="H282" s="48">
        <f t="shared" si="118"/>
        <v>0.67148717948717951</v>
      </c>
      <c r="I282" s="48">
        <f t="shared" si="119"/>
        <v>0.67721961450114854</v>
      </c>
    </row>
    <row r="283" spans="1:9" s="40" customFormat="1" ht="13.5" x14ac:dyDescent="0.25">
      <c r="A283" s="43" t="s">
        <v>292</v>
      </c>
      <c r="B283" s="38">
        <f>+'ABIA Passenger &amp; Cargo Activity'!B283</f>
        <v>201188</v>
      </c>
      <c r="C283" s="42">
        <f>(+'ABIA Passenger &amp; Cargo Activity'!D283)+'ABIA Passenger &amp; Cargo Activity'!B283</f>
        <v>202370</v>
      </c>
      <c r="D283" s="42">
        <v>23027</v>
      </c>
      <c r="E283" s="42">
        <v>24269</v>
      </c>
      <c r="F283" s="48">
        <f t="shared" ref="F283:G284" si="120">(+B283-B282)/B282</f>
        <v>0.39044736096424842</v>
      </c>
      <c r="G283" s="48">
        <f t="shared" si="120"/>
        <v>0.39861638088919299</v>
      </c>
      <c r="H283" s="48">
        <f t="shared" si="118"/>
        <v>0.41295944038780141</v>
      </c>
      <c r="I283" s="48">
        <f t="shared" si="119"/>
        <v>0.44509944027628917</v>
      </c>
    </row>
    <row r="284" spans="1:9" s="40" customFormat="1" ht="13.5" x14ac:dyDescent="0.25">
      <c r="A284" s="43" t="s">
        <v>293</v>
      </c>
      <c r="B284" s="38">
        <f>+'ABIA Passenger &amp; Cargo Activity'!B284</f>
        <v>198137</v>
      </c>
      <c r="C284" s="42">
        <f>(+'ABIA Passenger &amp; Cargo Activity'!D284)+'ABIA Passenger &amp; Cargo Activity'!B284</f>
        <v>198432</v>
      </c>
      <c r="D284" s="42">
        <v>24550</v>
      </c>
      <c r="E284" s="42">
        <v>26035</v>
      </c>
      <c r="F284" s="48">
        <f t="shared" si="120"/>
        <v>-1.5164920372984472E-2</v>
      </c>
      <c r="G284" s="48">
        <f t="shared" si="120"/>
        <v>-1.9459406038444434E-2</v>
      </c>
      <c r="H284" s="48">
        <f t="shared" si="118"/>
        <v>6.6139748990315717E-2</v>
      </c>
      <c r="I284" s="48">
        <f t="shared" si="119"/>
        <v>7.2767728377765878E-2</v>
      </c>
    </row>
    <row r="285" spans="1:9" s="40" customFormat="1" ht="13.5" x14ac:dyDescent="0.25">
      <c r="A285" s="43" t="s">
        <v>294</v>
      </c>
      <c r="B285" s="38">
        <f>+'ABIA Passenger &amp; Cargo Activity'!B285</f>
        <v>201415</v>
      </c>
      <c r="C285" s="42">
        <f>(+'ABIA Passenger &amp; Cargo Activity'!D285)+'ABIA Passenger &amp; Cargo Activity'!B285</f>
        <v>201415</v>
      </c>
      <c r="D285" s="42">
        <v>23997</v>
      </c>
      <c r="E285" s="42">
        <v>25489</v>
      </c>
      <c r="F285" s="48">
        <f t="shared" ref="F285:G286" si="121">(+B285-B284)/B284</f>
        <v>1.6544108369461533E-2</v>
      </c>
      <c r="G285" s="48">
        <f t="shared" si="121"/>
        <v>1.503285760361232E-2</v>
      </c>
      <c r="H285" s="48">
        <f t="shared" si="118"/>
        <v>-2.2525458248472505E-2</v>
      </c>
      <c r="I285" s="48">
        <f t="shared" si="119"/>
        <v>-2.0971768772805838E-2</v>
      </c>
    </row>
    <row r="286" spans="1:9" s="40" customFormat="1" ht="13.5" x14ac:dyDescent="0.25">
      <c r="A286" s="43" t="s">
        <v>295</v>
      </c>
      <c r="B286" s="38">
        <f>+'ABIA Passenger &amp; Cargo Activity'!B286</f>
        <v>243824</v>
      </c>
      <c r="C286" s="42">
        <f>(+'ABIA Passenger &amp; Cargo Activity'!D286)+'ABIA Passenger &amp; Cargo Activity'!B286</f>
        <v>243824</v>
      </c>
      <c r="D286" s="42">
        <v>28225</v>
      </c>
      <c r="E286" s="42">
        <v>30296</v>
      </c>
      <c r="F286" s="48">
        <f t="shared" si="121"/>
        <v>0.21055532110319489</v>
      </c>
      <c r="G286" s="48">
        <f t="shared" si="121"/>
        <v>0.21055532110319489</v>
      </c>
      <c r="H286" s="48">
        <f t="shared" si="118"/>
        <v>0.17618869025294828</v>
      </c>
      <c r="I286" s="48">
        <f t="shared" si="119"/>
        <v>0.18859115696967318</v>
      </c>
    </row>
    <row r="287" spans="1:9" s="40" customFormat="1" ht="13.5" x14ac:dyDescent="0.25">
      <c r="A287" s="43" t="s">
        <v>296</v>
      </c>
      <c r="B287" s="38">
        <f>+'ABIA Passenger &amp; Cargo Activity'!B287</f>
        <v>247919</v>
      </c>
      <c r="C287" s="42">
        <f>(+'ABIA Passenger &amp; Cargo Activity'!D287)+'ABIA Passenger &amp; Cargo Activity'!B287</f>
        <v>248426</v>
      </c>
      <c r="D287" s="42">
        <v>26460</v>
      </c>
      <c r="E287" s="42">
        <v>29015</v>
      </c>
      <c r="F287" s="48">
        <f t="shared" ref="F287" si="122">(+B287-B286)/B286</f>
        <v>1.6794901240238861E-2</v>
      </c>
      <c r="G287" s="48">
        <f t="shared" ref="G287" si="123">(+C287-C286)/C286</f>
        <v>1.8874269965220816E-2</v>
      </c>
      <c r="H287" s="48">
        <f t="shared" si="118"/>
        <v>-6.2533215234720996E-2</v>
      </c>
      <c r="I287" s="48">
        <f t="shared" si="119"/>
        <v>-4.2282809611829945E-2</v>
      </c>
    </row>
    <row r="288" spans="1:9" s="40" customFormat="1" ht="13.5" x14ac:dyDescent="0.25">
      <c r="A288" s="43" t="s">
        <v>299</v>
      </c>
      <c r="B288" s="38">
        <f>+'ABIA Passenger &amp; Cargo Activity'!B288</f>
        <v>254970</v>
      </c>
      <c r="C288" s="42">
        <f>(+'ABIA Passenger &amp; Cargo Activity'!D288)+'ABIA Passenger &amp; Cargo Activity'!B288</f>
        <v>255923</v>
      </c>
      <c r="D288" s="42">
        <v>27402</v>
      </c>
      <c r="E288" s="42">
        <v>30781</v>
      </c>
      <c r="F288" s="48">
        <f t="shared" ref="F288:F289" si="124">(+B288-B287)/B287</f>
        <v>2.8440740725801571E-2</v>
      </c>
      <c r="G288" s="48">
        <f t="shared" ref="G288:G289" si="125">(+C288-C287)/C287</f>
        <v>3.0178000692359094E-2</v>
      </c>
      <c r="H288" s="48">
        <f t="shared" si="118"/>
        <v>3.5600907029478455E-2</v>
      </c>
      <c r="I288" s="48">
        <f t="shared" si="119"/>
        <v>6.0865069791487161E-2</v>
      </c>
    </row>
    <row r="289" spans="1:9" s="40" customFormat="1" ht="13.5" x14ac:dyDescent="0.25">
      <c r="A289" s="43" t="s">
        <v>300</v>
      </c>
      <c r="B289" s="38">
        <f>+'ABIA Passenger &amp; Cargo Activity'!B289</f>
        <v>194141</v>
      </c>
      <c r="C289" s="42">
        <f>(+'ABIA Passenger &amp; Cargo Activity'!D289)+'ABIA Passenger &amp; Cargo Activity'!B289</f>
        <v>194730</v>
      </c>
      <c r="D289" s="42">
        <v>24473</v>
      </c>
      <c r="E289" s="42">
        <v>27561</v>
      </c>
      <c r="F289" s="48">
        <f t="shared" si="124"/>
        <v>-0.23857316547044749</v>
      </c>
      <c r="G289" s="48">
        <f t="shared" si="125"/>
        <v>-0.23910707517495497</v>
      </c>
      <c r="H289" s="48">
        <f t="shared" si="118"/>
        <v>-0.10689000802861105</v>
      </c>
      <c r="I289" s="48">
        <f t="shared" si="119"/>
        <v>-0.10460998668009486</v>
      </c>
    </row>
    <row r="290" spans="1:9" s="40" customFormat="1" ht="13.5" x14ac:dyDescent="0.25">
      <c r="A290" s="43" t="s">
        <v>301</v>
      </c>
      <c r="B290" s="38">
        <f>+'ABIA Passenger &amp; Cargo Activity'!B290</f>
        <v>167589</v>
      </c>
      <c r="C290" s="42">
        <f>(+'ABIA Passenger &amp; Cargo Activity'!D290)+'ABIA Passenger &amp; Cargo Activity'!B290</f>
        <v>168151</v>
      </c>
      <c r="D290" s="42">
        <v>24607</v>
      </c>
      <c r="E290" s="42">
        <v>26790</v>
      </c>
      <c r="F290" s="48">
        <f t="shared" ref="F290" si="126">(+B290-B289)/B289</f>
        <v>-0.13676657686938876</v>
      </c>
      <c r="G290" s="48">
        <f t="shared" ref="G290" si="127">(+C290-C289)/C289</f>
        <v>-0.13649155240589533</v>
      </c>
      <c r="H290" s="48">
        <f t="shared" si="118"/>
        <v>5.4754218935153028E-3</v>
      </c>
      <c r="I290" s="48">
        <f t="shared" si="119"/>
        <v>-2.7974311527157941E-2</v>
      </c>
    </row>
    <row r="291" spans="1:9" s="40" customFormat="1" ht="13.5" x14ac:dyDescent="0.25">
      <c r="A291" s="43" t="s">
        <v>302</v>
      </c>
      <c r="B291" s="38">
        <f>+'ABIA Passenger &amp; Cargo Activity'!B291</f>
        <v>349953</v>
      </c>
      <c r="C291" s="42">
        <f>(+'ABIA Passenger &amp; Cargo Activity'!D291)+'ABIA Passenger &amp; Cargo Activity'!B291</f>
        <v>352999</v>
      </c>
      <c r="D291" s="42">
        <v>39518</v>
      </c>
      <c r="E291" s="42">
        <v>43043</v>
      </c>
      <c r="F291" s="48">
        <f t="shared" ref="F291" si="128">(+B291-B290)/B290</f>
        <v>1.088162110878399</v>
      </c>
      <c r="G291" s="48">
        <f t="shared" ref="G291" si="129">(+C291-C290)/C290</f>
        <v>1.0992976550838234</v>
      </c>
      <c r="H291" s="48">
        <f t="shared" si="118"/>
        <v>0.6059657820945259</v>
      </c>
      <c r="I291" s="48">
        <f t="shared" si="119"/>
        <v>0.6066815976110489</v>
      </c>
    </row>
    <row r="292" spans="1:9" s="40" customFormat="1" ht="13.5" x14ac:dyDescent="0.25">
      <c r="A292" s="43" t="s">
        <v>303</v>
      </c>
      <c r="B292" s="38">
        <f>+'ABIA Passenger &amp; Cargo Activity'!B292</f>
        <v>411922</v>
      </c>
      <c r="C292" s="42">
        <f>(+'ABIA Passenger &amp; Cargo Activity'!D292)+'ABIA Passenger &amp; Cargo Activity'!B292</f>
        <v>415814</v>
      </c>
      <c r="D292" s="42">
        <v>44010</v>
      </c>
      <c r="E292" s="42">
        <v>48135</v>
      </c>
      <c r="F292" s="48">
        <f t="shared" ref="F292" si="130">(+B292-B291)/B291</f>
        <v>0.1770780647686975</v>
      </c>
      <c r="G292" s="48">
        <f t="shared" ref="G292" si="131">(+C292-C291)/C291</f>
        <v>0.17794667973563663</v>
      </c>
      <c r="H292" s="48">
        <f t="shared" si="118"/>
        <v>0.11366972012753682</v>
      </c>
      <c r="I292" s="48">
        <f t="shared" si="119"/>
        <v>0.11830030434681597</v>
      </c>
    </row>
    <row r="293" spans="1:9" s="40" customFormat="1" ht="13.5" x14ac:dyDescent="0.25">
      <c r="A293" s="43" t="s">
        <v>304</v>
      </c>
      <c r="B293" s="38">
        <f>+'ABIA Passenger &amp; Cargo Activity'!B293</f>
        <v>545394</v>
      </c>
      <c r="C293" s="42">
        <f>(+'ABIA Passenger &amp; Cargo Activity'!D293)+'ABIA Passenger &amp; Cargo Activity'!B293</f>
        <v>552591</v>
      </c>
      <c r="D293" s="42">
        <v>52929</v>
      </c>
      <c r="E293" s="42">
        <v>57956</v>
      </c>
      <c r="F293" s="48">
        <f t="shared" ref="F293" si="132">(+B293-B292)/B292</f>
        <v>0.32402250911580349</v>
      </c>
      <c r="G293" s="48">
        <f t="shared" ref="G293" si="133">(+C293-C292)/C292</f>
        <v>0.328937938597546</v>
      </c>
      <c r="H293" s="48">
        <f t="shared" si="118"/>
        <v>0.20265848670756645</v>
      </c>
      <c r="I293" s="48">
        <f t="shared" si="119"/>
        <v>0.20403033135971746</v>
      </c>
    </row>
    <row r="294" spans="1:9" s="40" customFormat="1" ht="13.5" x14ac:dyDescent="0.25">
      <c r="A294" s="43" t="s">
        <v>305</v>
      </c>
      <c r="B294" s="38">
        <f>+'ABIA Passenger &amp; Cargo Activity'!B294</f>
        <v>676181</v>
      </c>
      <c r="C294" s="42">
        <f>(+'ABIA Passenger &amp; Cargo Activity'!D294)+'ABIA Passenger &amp; Cargo Activity'!B294</f>
        <v>687496</v>
      </c>
      <c r="D294" s="42">
        <v>60320</v>
      </c>
      <c r="E294" s="42">
        <v>66465</v>
      </c>
      <c r="F294" s="48">
        <f t="shared" ref="F294:F295" si="134">(+B294-B293)/B293</f>
        <v>0.23980278477577677</v>
      </c>
      <c r="G294" s="48">
        <f t="shared" ref="G294:G295" si="135">(+C294-C293)/C293</f>
        <v>0.24413173576840738</v>
      </c>
      <c r="H294" s="48">
        <f t="shared" si="118"/>
        <v>0.13963989495361712</v>
      </c>
      <c r="I294" s="48">
        <f t="shared" si="119"/>
        <v>0.14681827593346677</v>
      </c>
    </row>
    <row r="295" spans="1:9" s="40" customFormat="1" ht="13.5" x14ac:dyDescent="0.25">
      <c r="A295" s="43" t="s">
        <v>306</v>
      </c>
      <c r="B295" s="38">
        <f>+'ABIA Passenger &amp; Cargo Activity'!B295</f>
        <v>744765</v>
      </c>
      <c r="C295" s="42">
        <f>(+'ABIA Passenger &amp; Cargo Activity'!D295)+'ABIA Passenger &amp; Cargo Activity'!B295</f>
        <v>760281</v>
      </c>
      <c r="D295" s="42">
        <v>66958</v>
      </c>
      <c r="E295" s="42">
        <v>74133</v>
      </c>
      <c r="F295" s="48">
        <f t="shared" si="134"/>
        <v>0.10142846368058256</v>
      </c>
      <c r="G295" s="48">
        <f t="shared" si="135"/>
        <v>0.10586970687829457</v>
      </c>
      <c r="H295" s="48">
        <f t="shared" si="118"/>
        <v>0.11004641909814324</v>
      </c>
      <c r="I295" s="48">
        <f t="shared" si="119"/>
        <v>0.11536899119837508</v>
      </c>
    </row>
    <row r="296" spans="1:9" s="40" customFormat="1" ht="13.5" x14ac:dyDescent="0.25">
      <c r="A296" s="43" t="s">
        <v>307</v>
      </c>
      <c r="B296" s="38">
        <f>+'ABIA Passenger &amp; Cargo Activity'!B296</f>
        <v>608785</v>
      </c>
      <c r="C296" s="42">
        <f>(+'ABIA Passenger &amp; Cargo Activity'!D296)+'ABIA Passenger &amp; Cargo Activity'!B296</f>
        <v>618606</v>
      </c>
      <c r="D296" s="42">
        <v>60847</v>
      </c>
      <c r="E296" s="42">
        <v>67294</v>
      </c>
      <c r="F296" s="48">
        <f t="shared" ref="F296:F297" si="136">(+B296-B295)/B295</f>
        <v>-0.18258108262337785</v>
      </c>
      <c r="G296" s="48">
        <f t="shared" ref="G296:G297" si="137">(+C296-C295)/C295</f>
        <v>-0.18634557485982156</v>
      </c>
      <c r="H296" s="48">
        <f t="shared" si="118"/>
        <v>-9.1266166850861738E-2</v>
      </c>
      <c r="I296" s="48">
        <f t="shared" si="119"/>
        <v>-9.2253112648887803E-2</v>
      </c>
    </row>
    <row r="297" spans="1:9" s="40" customFormat="1" ht="13.5" x14ac:dyDescent="0.25">
      <c r="A297" s="43" t="s">
        <v>308</v>
      </c>
      <c r="B297" s="38">
        <f>+'ABIA Passenger &amp; Cargo Activity'!B297</f>
        <v>582675</v>
      </c>
      <c r="C297" s="42">
        <f>(+'ABIA Passenger &amp; Cargo Activity'!D297)+'ABIA Passenger &amp; Cargo Activity'!B297</f>
        <v>589434</v>
      </c>
      <c r="D297" s="42">
        <v>54184</v>
      </c>
      <c r="E297" s="42">
        <v>59153</v>
      </c>
      <c r="F297" s="48">
        <f t="shared" si="136"/>
        <v>-4.2888704550867712E-2</v>
      </c>
      <c r="G297" s="48">
        <f t="shared" si="137"/>
        <v>-4.7157641535969581E-2</v>
      </c>
      <c r="H297" s="48">
        <f t="shared" si="118"/>
        <v>-0.1095041661873223</v>
      </c>
      <c r="I297" s="48">
        <f t="shared" si="119"/>
        <v>-0.12097661009896871</v>
      </c>
    </row>
    <row r="298" spans="1:9" s="40" customFormat="1" ht="13.5" x14ac:dyDescent="0.25">
      <c r="A298" s="43" t="s">
        <v>309</v>
      </c>
      <c r="B298" s="38">
        <f>+'ABIA Passenger &amp; Cargo Activity'!B298</f>
        <v>729934</v>
      </c>
      <c r="C298" s="42">
        <f>(+'ABIA Passenger &amp; Cargo Activity'!D298)+'ABIA Passenger &amp; Cargo Activity'!B298</f>
        <v>745551</v>
      </c>
      <c r="D298" s="42">
        <v>60873</v>
      </c>
      <c r="E298" s="42">
        <v>66348</v>
      </c>
      <c r="F298" s="48">
        <f t="shared" ref="F298:F301" si="138">(+B298-B297)/B297</f>
        <v>0.25272922298022055</v>
      </c>
      <c r="G298" s="48">
        <f t="shared" ref="G298:G301" si="139">(+C298-C297)/C297</f>
        <v>0.26485916998340781</v>
      </c>
      <c r="H298" s="48">
        <f t="shared" si="118"/>
        <v>0.12344972685663665</v>
      </c>
      <c r="I298" s="48">
        <f t="shared" si="119"/>
        <v>0.12163372948117593</v>
      </c>
    </row>
    <row r="299" spans="1:9" s="40" customFormat="1" ht="13.5" x14ac:dyDescent="0.25">
      <c r="A299" s="43" t="s">
        <v>310</v>
      </c>
      <c r="B299" s="38">
        <f>+'ABIA Passenger &amp; Cargo Activity'!B299</f>
        <v>761894</v>
      </c>
      <c r="C299" s="42">
        <f>(+'ABIA Passenger &amp; Cargo Activity'!D299)+'ABIA Passenger &amp; Cargo Activity'!B299</f>
        <v>781462</v>
      </c>
      <c r="D299" s="42">
        <v>60059</v>
      </c>
      <c r="E299" s="42">
        <v>66168</v>
      </c>
      <c r="F299" s="48">
        <f t="shared" si="138"/>
        <v>4.3784780541802411E-2</v>
      </c>
      <c r="G299" s="48">
        <f t="shared" si="139"/>
        <v>4.8167060335241992E-2</v>
      </c>
      <c r="H299" s="48">
        <f t="shared" si="118"/>
        <v>-1.3372102574211883E-2</v>
      </c>
      <c r="I299" s="48">
        <f t="shared" si="119"/>
        <v>-2.7129679869777536E-3</v>
      </c>
    </row>
    <row r="300" spans="1:9" s="40" customFormat="1" ht="13.5" x14ac:dyDescent="0.25">
      <c r="A300" s="43" t="s">
        <v>311</v>
      </c>
      <c r="B300" s="38">
        <f>+'ABIA Passenger &amp; Cargo Activity'!B300</f>
        <v>769541</v>
      </c>
      <c r="C300" s="42">
        <f>(+'ABIA Passenger &amp; Cargo Activity'!D300)+'ABIA Passenger &amp; Cargo Activity'!B300</f>
        <v>793662</v>
      </c>
      <c r="D300" s="42">
        <v>59761</v>
      </c>
      <c r="E300" s="42">
        <v>66981</v>
      </c>
      <c r="F300" s="48">
        <f t="shared" si="138"/>
        <v>1.0036829270213442E-2</v>
      </c>
      <c r="G300" s="48">
        <f t="shared" si="139"/>
        <v>1.561176359183172E-2</v>
      </c>
      <c r="H300" s="48">
        <f t="shared" si="118"/>
        <v>-4.9617875755507083E-3</v>
      </c>
      <c r="I300" s="48">
        <f t="shared" si="119"/>
        <v>1.2286906057308668E-2</v>
      </c>
    </row>
    <row r="301" spans="1:9" s="40" customFormat="1" ht="13.5" x14ac:dyDescent="0.25">
      <c r="A301" s="43" t="s">
        <v>312</v>
      </c>
      <c r="B301" s="38">
        <f>+'ABIA Passenger &amp; Cargo Activity'!B301</f>
        <v>508084</v>
      </c>
      <c r="C301" s="42">
        <f>(+'ABIA Passenger &amp; Cargo Activity'!D301)+'ABIA Passenger &amp; Cargo Activity'!B301</f>
        <v>522807</v>
      </c>
      <c r="D301" s="42">
        <v>46024</v>
      </c>
      <c r="E301" s="42">
        <v>52200</v>
      </c>
      <c r="F301" s="48">
        <f t="shared" si="138"/>
        <v>-0.33975707597126081</v>
      </c>
      <c r="G301" s="48">
        <f t="shared" si="139"/>
        <v>-0.34127248123256498</v>
      </c>
      <c r="H301" s="48">
        <f t="shared" si="118"/>
        <v>-0.22986563143187028</v>
      </c>
      <c r="I301" s="48">
        <f t="shared" si="119"/>
        <v>-0.22067451963989787</v>
      </c>
    </row>
    <row r="302" spans="1:9" s="40" customFormat="1" ht="13.5" x14ac:dyDescent="0.25">
      <c r="A302" s="43" t="s">
        <v>313</v>
      </c>
      <c r="B302" s="38">
        <f>+'ABIA Passenger &amp; Cargo Activity'!B302</f>
        <v>570369</v>
      </c>
      <c r="C302" s="42">
        <f>(+'ABIA Passenger &amp; Cargo Activity'!D302)+'ABIA Passenger &amp; Cargo Activity'!B302</f>
        <v>587179</v>
      </c>
      <c r="D302" s="42">
        <v>49265</v>
      </c>
      <c r="E302" s="42">
        <v>55108</v>
      </c>
      <c r="F302" s="48">
        <f t="shared" ref="F302" si="140">(+B302-B301)/B301</f>
        <v>0.12258799726029554</v>
      </c>
      <c r="G302" s="48">
        <f t="shared" ref="G302" si="141">(+C302-C301)/C301</f>
        <v>0.12312765513851191</v>
      </c>
      <c r="H302" s="48">
        <f t="shared" si="118"/>
        <v>7.0419780983834515E-2</v>
      </c>
      <c r="I302" s="48">
        <f t="shared" si="119"/>
        <v>5.5708812260536401E-2</v>
      </c>
    </row>
    <row r="303" spans="1:9" s="40" customFormat="1" ht="13.5" x14ac:dyDescent="0.25">
      <c r="A303" s="43" t="s">
        <v>314</v>
      </c>
      <c r="B303" s="38">
        <f>+'ABIA Passenger &amp; Cargo Activity'!B303</f>
        <v>860808</v>
      </c>
      <c r="C303" s="42">
        <f>(+'ABIA Passenger &amp; Cargo Activity'!D303)+'ABIA Passenger &amp; Cargo Activity'!B303</f>
        <v>888354</v>
      </c>
      <c r="D303" s="42">
        <v>64876</v>
      </c>
      <c r="E303" s="42">
        <v>72847</v>
      </c>
      <c r="F303" s="48">
        <f t="shared" ref="F303" si="142">(+B303-B302)/B302</f>
        <v>0.50921245719876085</v>
      </c>
      <c r="G303" s="48">
        <f t="shared" ref="G303" si="143">(+C303-C302)/C302</f>
        <v>0.51291854783634971</v>
      </c>
      <c r="H303" s="48">
        <f t="shared" si="118"/>
        <v>0.31687810819039886</v>
      </c>
      <c r="I303" s="48">
        <f t="shared" si="119"/>
        <v>0.32189518763155983</v>
      </c>
    </row>
    <row r="304" spans="1:9" s="40" customFormat="1" ht="13.5" x14ac:dyDescent="0.25">
      <c r="A304" s="43" t="s">
        <v>315</v>
      </c>
      <c r="B304" s="38">
        <f>+'ABIA Passenger &amp; Cargo Activity'!B304</f>
        <v>892985</v>
      </c>
      <c r="C304" s="42">
        <f>(+'ABIA Passenger &amp; Cargo Activity'!D304)+'ABIA Passenger &amp; Cargo Activity'!B304</f>
        <v>924261</v>
      </c>
      <c r="D304" s="42">
        <v>63753</v>
      </c>
      <c r="E304" s="42">
        <v>72275</v>
      </c>
      <c r="F304" s="48">
        <f t="shared" ref="F304" si="144">(+B304-B303)/B303</f>
        <v>3.7379996468434311E-2</v>
      </c>
      <c r="G304" s="48">
        <f t="shared" ref="G304" si="145">(+C304-C303)/C303</f>
        <v>4.0419697553002516E-2</v>
      </c>
      <c r="H304" s="48">
        <f t="shared" si="118"/>
        <v>-1.730994512608669E-2</v>
      </c>
      <c r="I304" s="48">
        <f t="shared" si="119"/>
        <v>-7.8520735239611793E-3</v>
      </c>
    </row>
    <row r="305" spans="1:9" s="40" customFormat="1" ht="13.5" x14ac:dyDescent="0.25">
      <c r="A305" s="43" t="s">
        <v>316</v>
      </c>
      <c r="B305" s="38">
        <f>+'ABIA Passenger &amp; Cargo Activity'!B305</f>
        <v>973195</v>
      </c>
      <c r="C305" s="42">
        <f>(+'ABIA Passenger &amp; Cargo Activity'!D305)+'ABIA Passenger &amp; Cargo Activity'!B305</f>
        <v>1012487</v>
      </c>
      <c r="D305" s="42">
        <v>67191</v>
      </c>
      <c r="E305" s="42">
        <v>76115</v>
      </c>
      <c r="F305" s="48">
        <f t="shared" ref="F305" si="146">(+B305-B304)/B304</f>
        <v>8.9822337441278405E-2</v>
      </c>
      <c r="G305" s="48">
        <f t="shared" ref="G305" si="147">(+C305-C304)/C304</f>
        <v>9.5455720840758179E-2</v>
      </c>
      <c r="H305" s="48">
        <f t="shared" si="118"/>
        <v>5.3926874029457436E-2</v>
      </c>
      <c r="I305" s="48">
        <f t="shared" si="119"/>
        <v>5.3130404704254584E-2</v>
      </c>
    </row>
    <row r="306" spans="1:9" s="40" customFormat="1" ht="13.5" x14ac:dyDescent="0.25">
      <c r="A306" s="43" t="s">
        <v>317</v>
      </c>
      <c r="B306" s="38">
        <f>+'ABIA Passenger &amp; Cargo Activity'!B306</f>
        <v>932210</v>
      </c>
      <c r="C306" s="42">
        <f>(+'ABIA Passenger &amp; Cargo Activity'!D306)+'ABIA Passenger &amp; Cargo Activity'!B306</f>
        <v>990981</v>
      </c>
      <c r="D306" s="42">
        <v>67580</v>
      </c>
      <c r="E306" s="42">
        <v>77766</v>
      </c>
      <c r="F306" s="48">
        <f t="shared" ref="F306" si="148">(+B306-B305)/B305</f>
        <v>-4.2113862072863092E-2</v>
      </c>
      <c r="G306" s="48">
        <f t="shared" ref="G306" si="149">(+C306-C305)/C305</f>
        <v>-2.1240766548113705E-2</v>
      </c>
      <c r="H306" s="48">
        <f t="shared" si="118"/>
        <v>5.789465851081246E-3</v>
      </c>
      <c r="I306" s="48">
        <f t="shared" si="119"/>
        <v>2.1690862510674636E-2</v>
      </c>
    </row>
    <row r="307" spans="1:9" s="40" customFormat="1" ht="13.5" x14ac:dyDescent="0.25">
      <c r="A307" s="43" t="s">
        <v>318</v>
      </c>
      <c r="B307" s="38">
        <f>+'ABIA Passenger &amp; Cargo Activity'!B307</f>
        <v>907433</v>
      </c>
      <c r="C307" s="42">
        <f>(+'ABIA Passenger &amp; Cargo Activity'!D307)+'ABIA Passenger &amp; Cargo Activity'!B307</f>
        <v>964589</v>
      </c>
      <c r="D307" s="42">
        <v>69690</v>
      </c>
      <c r="E307" s="42">
        <v>80850</v>
      </c>
      <c r="F307" s="48">
        <f t="shared" ref="F307" si="150">(+B307-B306)/B306</f>
        <v>-2.6578775168685169E-2</v>
      </c>
      <c r="G307" s="48">
        <f t="shared" ref="G307" si="151">(+C307-C306)/C306</f>
        <v>-2.6632195773682844E-2</v>
      </c>
      <c r="H307" s="48">
        <f t="shared" si="118"/>
        <v>3.1222255105060669E-2</v>
      </c>
      <c r="I307" s="48">
        <f t="shared" si="119"/>
        <v>3.9657433839981486E-2</v>
      </c>
    </row>
    <row r="308" spans="1:9" s="40" customFormat="1" ht="13.5" x14ac:dyDescent="0.25">
      <c r="A308" s="43" t="s">
        <v>319</v>
      </c>
      <c r="B308" s="38">
        <f>+'ABIA Passenger &amp; Cargo Activity'!B308</f>
        <v>810030</v>
      </c>
      <c r="C308" s="42">
        <f>(+'ABIA Passenger &amp; Cargo Activity'!D308)+'ABIA Passenger &amp; Cargo Activity'!B308</f>
        <v>851935</v>
      </c>
      <c r="D308" s="42">
        <v>66763</v>
      </c>
      <c r="E308" s="42">
        <v>77087</v>
      </c>
      <c r="F308" s="48">
        <f t="shared" ref="F308" si="152">(+B308-B307)/B307</f>
        <v>-0.1073390542332051</v>
      </c>
      <c r="G308" s="48">
        <f t="shared" ref="G308" si="153">(+C308-C307)/C307</f>
        <v>-0.11678963786649028</v>
      </c>
      <c r="H308" s="48">
        <f t="shared" si="118"/>
        <v>-4.2000286985220264E-2</v>
      </c>
      <c r="I308" s="48">
        <f t="shared" si="119"/>
        <v>-4.6542980828695117E-2</v>
      </c>
    </row>
    <row r="309" spans="1:9" s="40" customFormat="1" ht="13.5" x14ac:dyDescent="0.25">
      <c r="A309" s="43" t="s">
        <v>320</v>
      </c>
      <c r="B309" s="38">
        <f>+'ABIA Passenger &amp; Cargo Activity'!B309</f>
        <v>830422</v>
      </c>
      <c r="C309" s="42">
        <f>(+'ABIA Passenger &amp; Cargo Activity'!D309)+'ABIA Passenger &amp; Cargo Activity'!B309</f>
        <v>866345</v>
      </c>
      <c r="D309" s="42">
        <v>63458</v>
      </c>
      <c r="E309" s="42">
        <v>71880</v>
      </c>
      <c r="F309" s="48">
        <f t="shared" ref="F309" si="154">(+B309-B308)/B308</f>
        <v>2.5174376257669467E-2</v>
      </c>
      <c r="G309" s="48">
        <f t="shared" ref="G309" si="155">(+C309-C308)/C308</f>
        <v>1.6914435960489943E-2</v>
      </c>
      <c r="H309" s="48">
        <f t="shared" si="118"/>
        <v>-4.9503467489477704E-2</v>
      </c>
      <c r="I309" s="48">
        <f t="shared" si="119"/>
        <v>-6.7547057221061912E-2</v>
      </c>
    </row>
    <row r="310" spans="1:9" s="40" customFormat="1" ht="13.5" x14ac:dyDescent="0.25">
      <c r="A310" s="43" t="s">
        <v>321</v>
      </c>
      <c r="B310" s="38">
        <f>+'ABIA Passenger &amp; Cargo Activity'!B310</f>
        <v>929021</v>
      </c>
      <c r="C310" s="42">
        <f>(+'ABIA Passenger &amp; Cargo Activity'!D310)+'ABIA Passenger &amp; Cargo Activity'!B310</f>
        <v>976409</v>
      </c>
      <c r="D310" s="42">
        <v>68281</v>
      </c>
      <c r="E310" s="42">
        <v>76832</v>
      </c>
      <c r="F310" s="48">
        <f t="shared" ref="F310" si="156">(+B310-B309)/B309</f>
        <v>0.11873360773197242</v>
      </c>
      <c r="G310" s="48">
        <f t="shared" ref="G310" si="157">(+C310-C309)/C309</f>
        <v>0.12704407597435202</v>
      </c>
      <c r="H310" s="48">
        <f t="shared" si="118"/>
        <v>7.6003025623246873E-2</v>
      </c>
      <c r="I310" s="48">
        <f t="shared" si="119"/>
        <v>6.8892598775737335E-2</v>
      </c>
    </row>
    <row r="311" spans="1:9" s="40" customFormat="1" ht="13.5" x14ac:dyDescent="0.25">
      <c r="A311" s="43" t="s">
        <v>322</v>
      </c>
      <c r="B311" s="38">
        <f>+'ABIA Passenger &amp; Cargo Activity'!B311</f>
        <v>861929</v>
      </c>
      <c r="C311" s="42">
        <f>(+'ABIA Passenger &amp; Cargo Activity'!D311)+'ABIA Passenger &amp; Cargo Activity'!B311</f>
        <v>908708</v>
      </c>
      <c r="D311" s="42">
        <v>63988</v>
      </c>
      <c r="E311" s="42">
        <v>72324</v>
      </c>
      <c r="F311" s="48">
        <f t="shared" ref="F311:F312" si="158">(+B311-B310)/B310</f>
        <v>-7.2217958474566232E-2</v>
      </c>
      <c r="G311" s="48">
        <f t="shared" ref="G311:G312" si="159">(+C311-C310)/C310</f>
        <v>-6.9336722623408842E-2</v>
      </c>
      <c r="H311" s="48">
        <f t="shared" si="118"/>
        <v>-6.2872541409762603E-2</v>
      </c>
      <c r="I311" s="48">
        <f t="shared" si="119"/>
        <v>-5.8673469387755105E-2</v>
      </c>
    </row>
    <row r="312" spans="1:9" s="40" customFormat="1" ht="13.5" x14ac:dyDescent="0.25">
      <c r="A312" s="43" t="s">
        <v>323</v>
      </c>
      <c r="B312" s="38">
        <f>+'ABIA Passenger &amp; Cargo Activity'!B312</f>
        <v>820640</v>
      </c>
      <c r="C312" s="42">
        <f>(+'ABIA Passenger &amp; Cargo Activity'!D312)+'ABIA Passenger &amp; Cargo Activity'!B312</f>
        <v>863076</v>
      </c>
      <c r="D312" s="42">
        <v>62754</v>
      </c>
      <c r="E312" s="42">
        <v>72242</v>
      </c>
      <c r="F312" s="48">
        <f t="shared" si="158"/>
        <v>-4.7903017533926812E-2</v>
      </c>
      <c r="G312" s="48">
        <f t="shared" si="159"/>
        <v>-5.021635112709473E-2</v>
      </c>
      <c r="H312" s="48">
        <f t="shared" si="118"/>
        <v>-1.9284865912358569E-2</v>
      </c>
      <c r="I312" s="48">
        <f t="shared" si="119"/>
        <v>-1.1337868480725624E-3</v>
      </c>
    </row>
    <row r="313" spans="1:9" s="40" customFormat="1" ht="13.5" x14ac:dyDescent="0.25">
      <c r="A313" s="43" t="s">
        <v>324</v>
      </c>
      <c r="B313" s="38">
        <f>+'ABIA Passenger &amp; Cargo Activity'!B313</f>
        <v>695368</v>
      </c>
      <c r="C313" s="42">
        <f>(+'ABIA Passenger &amp; Cargo Activity'!D313)+'ABIA Passenger &amp; Cargo Activity'!B313</f>
        <v>724775</v>
      </c>
      <c r="D313" s="42">
        <v>58513</v>
      </c>
      <c r="E313" s="42">
        <v>67703</v>
      </c>
      <c r="F313" s="48">
        <f t="shared" ref="F313" si="160">(+B313-B312)/B312</f>
        <v>-0.15265158900370443</v>
      </c>
      <c r="G313" s="48">
        <f t="shared" ref="G313" si="161">(+C313-C312)/C312</f>
        <v>-0.16024197173829419</v>
      </c>
      <c r="H313" s="48">
        <f t="shared" si="118"/>
        <v>-6.7581349396054438E-2</v>
      </c>
      <c r="I313" s="48">
        <f t="shared" si="119"/>
        <v>-6.2830486420641735E-2</v>
      </c>
    </row>
    <row r="314" spans="1:9" s="40" customFormat="1" ht="13.5" x14ac:dyDescent="0.25">
      <c r="A314" s="43" t="s">
        <v>326</v>
      </c>
      <c r="B314" s="38">
        <f>+'ABIA Passenger &amp; Cargo Activity'!B314</f>
        <v>681747</v>
      </c>
      <c r="C314" s="42">
        <f>(+'ABIA Passenger &amp; Cargo Activity'!D314)+'ABIA Passenger &amp; Cargo Activity'!B314</f>
        <v>708398</v>
      </c>
      <c r="D314" s="42">
        <v>56965</v>
      </c>
      <c r="E314" s="42">
        <v>65146</v>
      </c>
      <c r="F314" s="48">
        <f t="shared" ref="F314" si="162">(+B314-B313)/B313</f>
        <v>-1.9588189275318968E-2</v>
      </c>
      <c r="G314" s="48">
        <f t="shared" ref="G314" si="163">(+C314-C313)/C313</f>
        <v>-2.259597806215722E-2</v>
      </c>
      <c r="H314" s="48">
        <f t="shared" si="118"/>
        <v>-2.6455659426110438E-2</v>
      </c>
      <c r="I314" s="48">
        <f t="shared" si="119"/>
        <v>-3.7767898025198296E-2</v>
      </c>
    </row>
    <row r="315" spans="1:9" s="40" customFormat="1" ht="13.5" x14ac:dyDescent="0.25">
      <c r="A315" s="43" t="s">
        <v>327</v>
      </c>
      <c r="B315" s="38">
        <f>+'ABIA Passenger &amp; Cargo Activity'!B315</f>
        <v>899832</v>
      </c>
      <c r="C315" s="42">
        <f>(+'ABIA Passenger &amp; Cargo Activity'!D315)+'ABIA Passenger &amp; Cargo Activity'!B315</f>
        <v>941502</v>
      </c>
      <c r="D315" s="42">
        <v>69992</v>
      </c>
      <c r="E315" s="42">
        <v>80215</v>
      </c>
      <c r="F315" s="48">
        <f t="shared" ref="F315" si="164">(+B315-B314)/B314</f>
        <v>0.31989139666181149</v>
      </c>
      <c r="G315" s="48">
        <f t="shared" ref="G315" si="165">(+C315-C314)/C314</f>
        <v>0.32905795894398349</v>
      </c>
      <c r="H315" s="48">
        <f t="shared" si="118"/>
        <v>0.22868427982094269</v>
      </c>
      <c r="I315" s="48">
        <f t="shared" si="119"/>
        <v>0.23131120866975716</v>
      </c>
    </row>
    <row r="316" spans="1:9" s="40" customFormat="1" ht="13.5" x14ac:dyDescent="0.25">
      <c r="A316" s="43" t="s">
        <v>328</v>
      </c>
      <c r="B316" s="38">
        <f>+'ABIA Passenger &amp; Cargo Activity'!B316</f>
        <v>877467</v>
      </c>
      <c r="C316" s="42">
        <f>(+'ABIA Passenger &amp; Cargo Activity'!D316)+'ABIA Passenger &amp; Cargo Activity'!B316</f>
        <v>915012</v>
      </c>
      <c r="D316" s="42">
        <v>67815</v>
      </c>
      <c r="E316" s="42">
        <v>77957</v>
      </c>
      <c r="F316" s="48">
        <f t="shared" ref="F316:F317" si="166">(+B316-B315)/B315</f>
        <v>-2.4854639532712774E-2</v>
      </c>
      <c r="G316" s="48">
        <f t="shared" ref="G316:G317" si="167">(+C316-C315)/C315</f>
        <v>-2.8135893497836437E-2</v>
      </c>
      <c r="H316" s="48">
        <f t="shared" si="118"/>
        <v>-3.1103554691964796E-2</v>
      </c>
      <c r="I316" s="48">
        <f t="shared" si="119"/>
        <v>-2.8149348625568785E-2</v>
      </c>
    </row>
    <row r="317" spans="1:9" s="40" customFormat="1" ht="13.5" x14ac:dyDescent="0.25">
      <c r="A317" s="43" t="s">
        <v>329</v>
      </c>
      <c r="B317" s="38">
        <f>+'ABIA Passenger &amp; Cargo Activity'!B317</f>
        <v>945683</v>
      </c>
      <c r="C317" s="42">
        <f>(+'ABIA Passenger &amp; Cargo Activity'!D317)+'ABIA Passenger &amp; Cargo Activity'!B317</f>
        <v>992557</v>
      </c>
      <c r="D317" s="42">
        <v>71673</v>
      </c>
      <c r="E317" s="42">
        <v>82147</v>
      </c>
      <c r="F317" s="48">
        <f t="shared" si="166"/>
        <v>7.7741954968107069E-2</v>
      </c>
      <c r="G317" s="48">
        <f t="shared" si="167"/>
        <v>8.4747522436864217E-2</v>
      </c>
      <c r="H317" s="48">
        <f t="shared" si="118"/>
        <v>5.6890068568900685E-2</v>
      </c>
      <c r="I317" s="48">
        <f t="shared" si="119"/>
        <v>5.374757879343741E-2</v>
      </c>
    </row>
    <row r="318" spans="1:9" s="40" customFormat="1" ht="13.5" x14ac:dyDescent="0.25">
      <c r="A318" s="43" t="s">
        <v>330</v>
      </c>
      <c r="B318" s="38">
        <f>+'ABIA Passenger &amp; Cargo Activity'!B318</f>
        <v>942011</v>
      </c>
      <c r="C318" s="42">
        <f>(+'ABIA Passenger &amp; Cargo Activity'!D318)+'ABIA Passenger &amp; Cargo Activity'!B318</f>
        <v>999113</v>
      </c>
      <c r="D318" s="42">
        <v>72742</v>
      </c>
      <c r="E318" s="42">
        <v>84457</v>
      </c>
      <c r="F318" s="48">
        <f t="shared" ref="F318" si="168">(+B318-B317)/B317</f>
        <v>-3.8829079088870161E-3</v>
      </c>
      <c r="G318" s="48">
        <f t="shared" ref="G318" si="169">(+C318-C317)/C317</f>
        <v>6.6051622224214835E-3</v>
      </c>
      <c r="H318" s="48">
        <f t="shared" si="118"/>
        <v>1.4914961003446208E-2</v>
      </c>
      <c r="I318" s="48">
        <f t="shared" si="119"/>
        <v>2.8120320888163901E-2</v>
      </c>
    </row>
    <row r="319" spans="1:9" s="40" customFormat="1" ht="13.5" x14ac:dyDescent="0.25">
      <c r="A319" s="43" t="s">
        <v>331</v>
      </c>
      <c r="B319" s="38">
        <f>+'ABIA Passenger &amp; Cargo Activity'!B319</f>
        <v>932439</v>
      </c>
      <c r="C319" s="42">
        <f>(+'ABIA Passenger &amp; Cargo Activity'!D319)+'ABIA Passenger &amp; Cargo Activity'!B319</f>
        <v>987927</v>
      </c>
      <c r="D319" s="42">
        <v>75635</v>
      </c>
      <c r="E319" s="42">
        <v>88306</v>
      </c>
      <c r="F319" s="48">
        <f t="shared" ref="F319" si="170">(+B319-B318)/B318</f>
        <v>-1.0161240155369736E-2</v>
      </c>
      <c r="G319" s="48">
        <f t="shared" ref="G319" si="171">(+C319-C318)/C318</f>
        <v>-1.1195930790611272E-2</v>
      </c>
      <c r="H319" s="48">
        <f t="shared" ref="H319" si="172">(+D319-D318)/D318</f>
        <v>3.9770696433972123E-2</v>
      </c>
      <c r="I319" s="48">
        <f t="shared" ref="I319" si="173">(+E319-E318)/E318</f>
        <v>4.5573487099944347E-2</v>
      </c>
    </row>
    <row r="320" spans="1:9" s="40" customFormat="1" ht="13.5" x14ac:dyDescent="0.25">
      <c r="A320" s="43" t="s">
        <v>332</v>
      </c>
      <c r="B320" s="38">
        <f>+'ABIA Passenger &amp; Cargo Activity'!B320</f>
        <v>808730</v>
      </c>
      <c r="C320" s="42">
        <f>(+'ABIA Passenger &amp; Cargo Activity'!D320)+'ABIA Passenger &amp; Cargo Activity'!B320</f>
        <v>849027</v>
      </c>
      <c r="D320" s="42">
        <v>71801</v>
      </c>
      <c r="E320" s="42">
        <v>83614</v>
      </c>
      <c r="F320" s="48">
        <f t="shared" ref="F320:F322" si="174">(+B320-B319)/B319</f>
        <v>-0.13267248581408542</v>
      </c>
      <c r="G320" s="48">
        <f t="shared" ref="G320:G322" si="175">(+C320-C319)/C319</f>
        <v>-0.1405974328062701</v>
      </c>
      <c r="H320" s="48">
        <f t="shared" ref="H320:H322" si="176">(+D320-D319)/D319</f>
        <v>-5.0690817743108352E-2</v>
      </c>
      <c r="I320" s="48">
        <f t="shared" ref="I320:I322" si="177">(+E320-E319)/E319</f>
        <v>-5.3133422417502775E-2</v>
      </c>
    </row>
    <row r="321" spans="1:9" s="40" customFormat="1" ht="13.5" x14ac:dyDescent="0.25">
      <c r="A321" s="43" t="s">
        <v>333</v>
      </c>
      <c r="B321" s="38">
        <f>+'ABIA Passenger &amp; Cargo Activity'!B321</f>
        <v>827324</v>
      </c>
      <c r="C321" s="42">
        <f>(+'ABIA Passenger &amp; Cargo Activity'!D321)+'ABIA Passenger &amp; Cargo Activity'!B321</f>
        <v>860520</v>
      </c>
      <c r="D321" s="42">
        <v>67227</v>
      </c>
      <c r="E321" s="42">
        <v>76770</v>
      </c>
      <c r="F321" s="48">
        <f t="shared" si="174"/>
        <v>2.2991604120040064E-2</v>
      </c>
      <c r="G321" s="48">
        <f t="shared" si="175"/>
        <v>1.3536671978629655E-2</v>
      </c>
      <c r="H321" s="48">
        <f t="shared" si="176"/>
        <v>-6.3703848135819835E-2</v>
      </c>
      <c r="I321" s="48">
        <f t="shared" si="177"/>
        <v>-8.1852321381586809E-2</v>
      </c>
    </row>
    <row r="322" spans="1:9" s="40" customFormat="1" ht="13.5" x14ac:dyDescent="0.25">
      <c r="A322" s="43" t="s">
        <v>334</v>
      </c>
      <c r="B322" s="38">
        <f>+'ABIA Passenger &amp; Cargo Activity'!B322</f>
        <v>952426</v>
      </c>
      <c r="C322" s="42">
        <f>(+'ABIA Passenger &amp; Cargo Activity'!D322)+'ABIA Passenger &amp; Cargo Activity'!B322</f>
        <v>993850</v>
      </c>
      <c r="D322" s="42">
        <v>73380</v>
      </c>
      <c r="E322" s="42">
        <v>83085</v>
      </c>
      <c r="F322" s="48">
        <f t="shared" si="174"/>
        <v>0.15121282593034893</v>
      </c>
      <c r="G322" s="48">
        <f t="shared" si="175"/>
        <v>0.15494119834518663</v>
      </c>
      <c r="H322" s="48">
        <f t="shared" si="176"/>
        <v>9.1525726270694815E-2</v>
      </c>
      <c r="I322" s="48">
        <f t="shared" si="177"/>
        <v>8.2258694802657281E-2</v>
      </c>
    </row>
    <row r="323" spans="1:9" s="40" customFormat="1" ht="13.5" x14ac:dyDescent="0.25">
      <c r="A323" s="43" t="s">
        <v>336</v>
      </c>
      <c r="B323" s="38">
        <f>+'ABIA Passenger &amp; Cargo Activity'!B323</f>
        <v>899470</v>
      </c>
      <c r="C323" s="42">
        <f>(+'ABIA Passenger &amp; Cargo Activity'!D323)+'ABIA Passenger &amp; Cargo Activity'!B323</f>
        <v>940986</v>
      </c>
      <c r="D323" s="42">
        <v>68736</v>
      </c>
      <c r="E323" s="42">
        <v>78136</v>
      </c>
      <c r="F323" s="48">
        <f t="shared" ref="F323:F325" si="178">(+B323-B322)/B322</f>
        <v>-5.5601170064655939E-2</v>
      </c>
      <c r="G323" s="48">
        <f t="shared" ref="G323:G325" si="179">(+C323-C322)/C322</f>
        <v>-5.3191125421341245E-2</v>
      </c>
      <c r="H323" s="48">
        <f t="shared" ref="H323:H325" si="180">(+D323-D322)/D322</f>
        <v>-6.3286999182338516E-2</v>
      </c>
      <c r="I323" s="48">
        <f t="shared" ref="I323:I325" si="181">(+E323-E322)/E322</f>
        <v>-5.9565505205512424E-2</v>
      </c>
    </row>
    <row r="324" spans="1:9" s="40" customFormat="1" ht="13.5" x14ac:dyDescent="0.25">
      <c r="A324" s="43" t="s">
        <v>342</v>
      </c>
      <c r="B324" s="38">
        <f>+'ABIA Passenger &amp; Cargo Activity'!B324</f>
        <v>855052</v>
      </c>
      <c r="C324" s="42">
        <f>(+'ABIA Passenger &amp; Cargo Activity'!D324)+'ABIA Passenger &amp; Cargo Activity'!B324</f>
        <v>902935</v>
      </c>
      <c r="D324" s="42">
        <v>68172</v>
      </c>
      <c r="E324" s="42">
        <v>79046</v>
      </c>
      <c r="F324" s="48">
        <f t="shared" si="178"/>
        <v>-4.9382414088296439E-2</v>
      </c>
      <c r="G324" s="48">
        <f t="shared" si="179"/>
        <v>-4.0437371012958745E-2</v>
      </c>
      <c r="H324" s="48">
        <f t="shared" si="180"/>
        <v>-8.2053072625698324E-3</v>
      </c>
      <c r="I324" s="48">
        <f t="shared" si="181"/>
        <v>1.1646360192484898E-2</v>
      </c>
    </row>
    <row r="325" spans="1:9" s="40" customFormat="1" ht="13.5" x14ac:dyDescent="0.25">
      <c r="A325" s="43" t="s">
        <v>344</v>
      </c>
      <c r="B325" s="38">
        <f>+'ABIA Passenger &amp; Cargo Activity'!B325</f>
        <v>677447</v>
      </c>
      <c r="C325" s="42">
        <f>(+'ABIA Passenger &amp; Cargo Activity'!D325)+'ABIA Passenger &amp; Cargo Activity'!B325</f>
        <v>708198</v>
      </c>
      <c r="D325" s="42">
        <v>60042</v>
      </c>
      <c r="E325" s="42">
        <v>70391</v>
      </c>
      <c r="F325" s="48">
        <f t="shared" si="178"/>
        <v>-0.20771251339099844</v>
      </c>
      <c r="G325" s="48">
        <f t="shared" si="179"/>
        <v>-0.21567111696855254</v>
      </c>
      <c r="H325" s="48">
        <f t="shared" si="180"/>
        <v>-0.11925717303291675</v>
      </c>
      <c r="I325" s="48">
        <f t="shared" si="181"/>
        <v>-0.10949320648736179</v>
      </c>
    </row>
    <row r="326" spans="1:9" s="40" customFormat="1" ht="13.5" x14ac:dyDescent="0.25">
      <c r="A326" s="43" t="s">
        <v>345</v>
      </c>
      <c r="B326" s="38">
        <f>+'ABIA Passenger &amp; Cargo Activity'!B326</f>
        <v>683865</v>
      </c>
      <c r="C326" s="42">
        <f>(+'ABIA Passenger &amp; Cargo Activity'!D326)+'ABIA Passenger &amp; Cargo Activity'!B326</f>
        <v>714406</v>
      </c>
      <c r="D326" s="42">
        <v>61223</v>
      </c>
      <c r="E326" s="42">
        <v>70731</v>
      </c>
      <c r="F326" s="48">
        <f t="shared" ref="F326" si="182">(+B326-B325)/B325</f>
        <v>9.4738038547664983E-3</v>
      </c>
      <c r="G326" s="48">
        <f t="shared" ref="G326" si="183">(+C326-C325)/C325</f>
        <v>8.7659100985882487E-3</v>
      </c>
      <c r="H326" s="48">
        <f t="shared" ref="H326" si="184">(+D326-D325)/D325</f>
        <v>1.9669564638086674E-2</v>
      </c>
      <c r="I326" s="48">
        <f t="shared" ref="I326" si="185">(+E326-E325)/E325</f>
        <v>4.8301629469676517E-3</v>
      </c>
    </row>
    <row r="327" spans="1:9" x14ac:dyDescent="0.2">
      <c r="A327" s="43" t="s">
        <v>346</v>
      </c>
      <c r="B327" s="38">
        <f>+'ABIA Passenger &amp; Cargo Activity'!B327</f>
        <v>885216</v>
      </c>
      <c r="C327" s="42">
        <f>(+'ABIA Passenger &amp; Cargo Activity'!D327)+'ABIA Passenger &amp; Cargo Activity'!B327</f>
        <v>929087</v>
      </c>
      <c r="D327" s="42">
        <v>73516</v>
      </c>
      <c r="E327" s="42">
        <v>85265</v>
      </c>
      <c r="F327" s="48">
        <f t="shared" ref="F327" si="186">(+B327-B326)/B326</f>
        <v>0.29443091838301422</v>
      </c>
      <c r="G327" s="48">
        <f t="shared" ref="G327" si="187">(+C327-C326)/C326</f>
        <v>0.30050279532926655</v>
      </c>
      <c r="H327" s="48">
        <f t="shared" ref="H327" si="188">(+D327-D326)/D326</f>
        <v>0.20079055257011255</v>
      </c>
      <c r="I327" s="48">
        <f t="shared" ref="I327" si="189">(+E327-E326)/E326</f>
        <v>0.20548274448261725</v>
      </c>
    </row>
    <row r="328" spans="1:9" x14ac:dyDescent="0.2">
      <c r="A328" s="43" t="s">
        <v>347</v>
      </c>
      <c r="B328" s="38">
        <f>+'ABIA Passenger &amp; Cargo Activity'!B328</f>
        <v>891343</v>
      </c>
      <c r="C328" s="42">
        <f>(+'ABIA Passenger &amp; Cargo Activity'!D328)+'ABIA Passenger &amp; Cargo Activity'!B328</f>
        <v>931632</v>
      </c>
      <c r="D328" s="42">
        <v>70830</v>
      </c>
      <c r="E328" s="42">
        <v>81605</v>
      </c>
      <c r="F328" s="48">
        <f t="shared" ref="F328" si="190">(+B328-B327)/B327</f>
        <v>6.9214745327694028E-3</v>
      </c>
      <c r="G328" s="48">
        <f t="shared" ref="G328" si="191">(+C328-C327)/C327</f>
        <v>2.7392483158197242E-3</v>
      </c>
      <c r="H328" s="48">
        <f t="shared" ref="H328" si="192">(+D328-D327)/D327</f>
        <v>-3.6536264214592738E-2</v>
      </c>
      <c r="I328" s="48">
        <f t="shared" ref="I328" si="193">(+E328-E327)/E327</f>
        <v>-4.2924998533982288E-2</v>
      </c>
    </row>
    <row r="329" spans="1:9" x14ac:dyDescent="0.2">
      <c r="A329" s="43" t="s">
        <v>348</v>
      </c>
      <c r="B329" s="38">
        <f>+'ABIA Passenger &amp; Cargo Activity'!B329</f>
        <v>985445</v>
      </c>
      <c r="C329" s="42">
        <f>(+'ABIA Passenger &amp; Cargo Activity'!D329)+'ABIA Passenger &amp; Cargo Activity'!B329</f>
        <v>1036748</v>
      </c>
      <c r="D329" s="42">
        <v>76071</v>
      </c>
      <c r="E329" s="42">
        <v>87444</v>
      </c>
      <c r="F329" s="48">
        <f t="shared" ref="F329:F330" si="194">(+B329-B328)/B328</f>
        <v>0.10557327538332606</v>
      </c>
      <c r="G329" s="48">
        <f t="shared" ref="G329:G330" si="195">(+C329-C328)/C328</f>
        <v>0.11282995861026672</v>
      </c>
      <c r="H329" s="48">
        <f t="shared" ref="H329:H330" si="196">(+D329-D328)/D328</f>
        <v>7.3994070309191015E-2</v>
      </c>
      <c r="I329" s="48">
        <f t="shared" ref="I329:I330" si="197">(+E329-E328)/E328</f>
        <v>7.1551988236014955E-2</v>
      </c>
    </row>
    <row r="330" spans="1:9" x14ac:dyDescent="0.2">
      <c r="A330" s="43" t="s">
        <v>349</v>
      </c>
      <c r="B330" s="38">
        <f>+'ABIA Passenger &amp; Cargo Activity'!B330</f>
        <v>937835</v>
      </c>
      <c r="C330" s="42">
        <f>(+'ABIA Passenger &amp; Cargo Activity'!D330)+'ABIA Passenger &amp; Cargo Activity'!B330</f>
        <v>1002945</v>
      </c>
      <c r="D330" s="42">
        <v>77406</v>
      </c>
      <c r="E330" s="42">
        <v>90088</v>
      </c>
      <c r="F330" s="48">
        <f t="shared" si="194"/>
        <v>-4.8313198605706049E-2</v>
      </c>
      <c r="G330" s="48">
        <f t="shared" si="195"/>
        <v>-3.2604837433976241E-2</v>
      </c>
      <c r="H330" s="48">
        <f t="shared" si="196"/>
        <v>1.7549394644476871E-2</v>
      </c>
      <c r="I330" s="48">
        <f t="shared" si="197"/>
        <v>3.023649421343946E-2</v>
      </c>
    </row>
    <row r="331" spans="1:9" x14ac:dyDescent="0.2">
      <c r="A331" s="43" t="s">
        <v>350</v>
      </c>
      <c r="B331" s="38">
        <f>+'ABIA Passenger &amp; Cargo Activity'!B331</f>
        <v>929325</v>
      </c>
      <c r="C331" s="42">
        <f>(+'ABIA Passenger &amp; Cargo Activity'!D331)+'ABIA Passenger &amp; Cargo Activity'!B331</f>
        <v>993591</v>
      </c>
      <c r="D331" s="42">
        <v>79018</v>
      </c>
      <c r="E331" s="42">
        <v>92173</v>
      </c>
      <c r="F331" s="48">
        <f t="shared" ref="F331" si="198">(+B331-B330)/B330</f>
        <v>-9.0740908582000041E-3</v>
      </c>
      <c r="G331" s="48">
        <f t="shared" ref="G331" si="199">(+C331-C330)/C330</f>
        <v>-9.3265333592569884E-3</v>
      </c>
      <c r="H331" s="48">
        <f t="shared" ref="H331" si="200">(+D331-D330)/D330</f>
        <v>2.082525902384828E-2</v>
      </c>
      <c r="I331" s="48">
        <f t="shared" ref="I331" si="201">(+E331-E330)/E330</f>
        <v>2.3144036941657047E-2</v>
      </c>
    </row>
    <row r="332" spans="1:9" x14ac:dyDescent="0.2">
      <c r="A332" s="43" t="s">
        <v>351</v>
      </c>
      <c r="B332" s="38">
        <f>+'ABIA Passenger &amp; Cargo Activity'!B332</f>
        <v>783286</v>
      </c>
      <c r="C332" s="42">
        <f>(+'ABIA Passenger &amp; Cargo Activity'!D332)+'ABIA Passenger &amp; Cargo Activity'!B332</f>
        <v>822966</v>
      </c>
      <c r="D332" s="42">
        <v>75069</v>
      </c>
      <c r="E332" s="42">
        <v>87184</v>
      </c>
      <c r="F332" s="48">
        <f t="shared" ref="F332:F346" si="202">(+B332-B331)/B331</f>
        <v>-0.15714523982460388</v>
      </c>
      <c r="G332" s="48">
        <f t="shared" ref="G332:G346" si="203">(+C332-C331)/C331</f>
        <v>-0.17172558930183546</v>
      </c>
      <c r="H332" s="48">
        <f t="shared" ref="H332:H346" si="204">(+D332-D331)/D331</f>
        <v>-4.9975954845731349E-2</v>
      </c>
      <c r="I332" s="48">
        <f t="shared" ref="I332:I346" si="205">(+E332-E331)/E331</f>
        <v>-5.4126479554750306E-2</v>
      </c>
    </row>
    <row r="333" spans="1:9" x14ac:dyDescent="0.2">
      <c r="A333" s="43" t="s">
        <v>352</v>
      </c>
      <c r="B333" s="38">
        <f>+'ABIA Passenger &amp; Cargo Activity'!B333</f>
        <v>772584</v>
      </c>
      <c r="C333" s="42">
        <f>(+'ABIA Passenger &amp; Cargo Activity'!D333)+'ABIA Passenger &amp; Cargo Activity'!B333</f>
        <v>808031</v>
      </c>
      <c r="D333" s="42">
        <v>68325</v>
      </c>
      <c r="E333" s="42">
        <v>77888</v>
      </c>
      <c r="F333" s="48">
        <f t="shared" si="202"/>
        <v>-1.3662953250792175E-2</v>
      </c>
      <c r="G333" s="48">
        <f t="shared" si="203"/>
        <v>-1.8147772811999523E-2</v>
      </c>
      <c r="H333" s="48">
        <f t="shared" si="204"/>
        <v>-8.9837349638332731E-2</v>
      </c>
      <c r="I333" s="48">
        <f t="shared" si="205"/>
        <v>-0.10662506881996697</v>
      </c>
    </row>
    <row r="334" spans="1:9" x14ac:dyDescent="0.2">
      <c r="A334" s="43" t="s">
        <v>353</v>
      </c>
      <c r="B334" s="38">
        <f>+'ABIA Passenger &amp; Cargo Activity'!B334</f>
        <v>886665</v>
      </c>
      <c r="C334" s="42">
        <f>(+'ABIA Passenger &amp; Cargo Activity'!D334)+'ABIA Passenger &amp; Cargo Activity'!B334</f>
        <v>929675</v>
      </c>
      <c r="D334" s="42">
        <v>73398</v>
      </c>
      <c r="E334" s="42">
        <v>83267</v>
      </c>
      <c r="F334" s="48">
        <f>(+B334-B333)/B333</f>
        <v>0.14766161349445497</v>
      </c>
      <c r="G334" s="48">
        <f t="shared" si="203"/>
        <v>0.1505437291391048</v>
      </c>
      <c r="H334" s="48">
        <f t="shared" si="204"/>
        <v>7.4248079034028538E-2</v>
      </c>
      <c r="I334" s="48">
        <f t="shared" si="205"/>
        <v>6.9060702547247332E-2</v>
      </c>
    </row>
    <row r="335" spans="1:9" x14ac:dyDescent="0.2">
      <c r="A335" s="43" t="s">
        <v>354</v>
      </c>
      <c r="B335" s="38">
        <f>+'ABIA Passenger &amp; Cargo Activity'!B335</f>
        <v>835367</v>
      </c>
      <c r="C335" s="42">
        <f>(+'ABIA Passenger &amp; Cargo Activity'!D335)+'ABIA Passenger &amp; Cargo Activity'!B335</f>
        <v>875690</v>
      </c>
      <c r="D335" s="42">
        <v>68009</v>
      </c>
      <c r="E335" s="42">
        <v>77479</v>
      </c>
      <c r="F335" s="48">
        <f>(+B335-B334)/B334</f>
        <v>-5.7854995968037531E-2</v>
      </c>
      <c r="G335" s="48">
        <f t="shared" si="203"/>
        <v>-5.8068679915024068E-2</v>
      </c>
      <c r="H335" s="48">
        <f t="shared" si="204"/>
        <v>-7.3421619117687131E-2</v>
      </c>
      <c r="I335" s="48">
        <f t="shared" si="205"/>
        <v>-6.9511331019491515E-2</v>
      </c>
    </row>
    <row r="336" spans="1:9" x14ac:dyDescent="0.2">
      <c r="A336" s="43" t="s">
        <v>355</v>
      </c>
      <c r="B336" s="38">
        <f>+'ABIA Passenger &amp; Cargo Activity'!B336</f>
        <v>864609</v>
      </c>
      <c r="C336" s="42">
        <f>(+'ABIA Passenger &amp; Cargo Activity'!D336)+'ABIA Passenger &amp; Cargo Activity'!B336</f>
        <v>909850</v>
      </c>
      <c r="D336" s="42">
        <v>72361</v>
      </c>
      <c r="E336" s="42">
        <v>83692</v>
      </c>
      <c r="F336" s="48">
        <f t="shared" si="202"/>
        <v>3.5004973861787692E-2</v>
      </c>
      <c r="G336" s="48">
        <f t="shared" si="203"/>
        <v>3.900923842912446E-2</v>
      </c>
      <c r="H336" s="48">
        <f t="shared" si="204"/>
        <v>6.3991530532723606E-2</v>
      </c>
      <c r="I336" s="48">
        <f t="shared" si="205"/>
        <v>8.0189470695285175E-2</v>
      </c>
    </row>
    <row r="337" spans="1:9" x14ac:dyDescent="0.2">
      <c r="A337" s="43" t="s">
        <v>357</v>
      </c>
      <c r="B337" s="38">
        <f>+'ABIA Passenger &amp; Cargo Activity'!B337</f>
        <v>639214</v>
      </c>
      <c r="C337" s="42">
        <f>(+'ABIA Passenger &amp; Cargo Activity'!D337)+'ABIA Passenger &amp; Cargo Activity'!B337</f>
        <v>663578</v>
      </c>
      <c r="D337" s="42">
        <v>60635</v>
      </c>
      <c r="E337" s="42">
        <v>71091</v>
      </c>
      <c r="F337" s="48">
        <f t="shared" si="202"/>
        <v>-0.26069009228448931</v>
      </c>
      <c r="G337" s="48">
        <f t="shared" si="203"/>
        <v>-0.2706731878881134</v>
      </c>
      <c r="H337" s="48">
        <f t="shared" si="204"/>
        <v>-0.16204861734912454</v>
      </c>
      <c r="I337" s="48">
        <f t="shared" si="205"/>
        <v>-0.15056397266166419</v>
      </c>
    </row>
    <row r="338" spans="1:9" x14ac:dyDescent="0.2">
      <c r="A338" s="43" t="s">
        <v>358</v>
      </c>
      <c r="B338" s="38">
        <f>+'ABIA Passenger &amp; Cargo Activity'!B338</f>
        <v>644359</v>
      </c>
      <c r="C338" s="42">
        <f>(+'ABIA Passenger &amp; Cargo Activity'!D338)+'ABIA Passenger &amp; Cargo Activity'!B338</f>
        <v>668520</v>
      </c>
      <c r="D338" s="42">
        <v>58456</v>
      </c>
      <c r="E338" s="42">
        <v>67523</v>
      </c>
      <c r="F338" s="48">
        <f t="shared" si="202"/>
        <v>8.0489476137881842E-3</v>
      </c>
      <c r="G338" s="48">
        <f t="shared" si="203"/>
        <v>7.4475042873633542E-3</v>
      </c>
      <c r="H338" s="48">
        <f t="shared" si="204"/>
        <v>-3.5936340397460215E-2</v>
      </c>
      <c r="I338" s="48">
        <f t="shared" si="205"/>
        <v>-5.0189194131465303E-2</v>
      </c>
    </row>
    <row r="339" spans="1:9" x14ac:dyDescent="0.2">
      <c r="A339" s="43" t="s">
        <v>359</v>
      </c>
      <c r="B339" s="38">
        <f>+'ABIA Passenger &amp; Cargo Activity'!B339</f>
        <v>860954</v>
      </c>
      <c r="C339" s="42">
        <f>(+'ABIA Passenger &amp; Cargo Activity'!D339)+'ABIA Passenger &amp; Cargo Activity'!B339</f>
        <v>899836</v>
      </c>
      <c r="D339" s="42">
        <v>72522</v>
      </c>
      <c r="E339" s="42">
        <v>84074</v>
      </c>
      <c r="F339" s="48">
        <f t="shared" si="202"/>
        <v>0.33614025721686203</v>
      </c>
      <c r="G339" s="48">
        <f t="shared" si="203"/>
        <v>0.34601208639980852</v>
      </c>
      <c r="H339" s="48">
        <f t="shared" si="204"/>
        <v>0.24062542767209524</v>
      </c>
      <c r="I339" s="48">
        <f t="shared" si="205"/>
        <v>0.24511647882943591</v>
      </c>
    </row>
    <row r="340" spans="1:9" x14ac:dyDescent="0.2">
      <c r="A340" s="43" t="s">
        <v>360</v>
      </c>
      <c r="B340" s="38">
        <f>+'ABIA Passenger &amp; Cargo Activity'!B340</f>
        <v>831281</v>
      </c>
      <c r="C340" s="42">
        <f>(+'ABIA Passenger &amp; Cargo Activity'!D340)+'ABIA Passenger &amp; Cargo Activity'!B340</f>
        <v>865800</v>
      </c>
      <c r="D340" s="42">
        <v>69873</v>
      </c>
      <c r="E340" s="42">
        <v>80779</v>
      </c>
      <c r="F340" s="48">
        <f t="shared" si="202"/>
        <v>-3.4465255983478792E-2</v>
      </c>
      <c r="G340" s="48">
        <f t="shared" si="203"/>
        <v>-3.7824670273249796E-2</v>
      </c>
      <c r="H340" s="48">
        <f t="shared" si="204"/>
        <v>-3.6526847025730121E-2</v>
      </c>
      <c r="I340" s="48">
        <f t="shared" si="205"/>
        <v>-3.9191664486048008E-2</v>
      </c>
    </row>
    <row r="341" spans="1:9" x14ac:dyDescent="0.2">
      <c r="A341" s="43" t="s">
        <v>361</v>
      </c>
      <c r="B341" s="38">
        <f>+'ABIA Passenger &amp; Cargo Activity'!B341</f>
        <v>922504</v>
      </c>
      <c r="C341" s="42">
        <f>(+'ABIA Passenger &amp; Cargo Activity'!D341)+'ABIA Passenger &amp; Cargo Activity'!B341</f>
        <v>966026</v>
      </c>
      <c r="D341" s="42">
        <v>74501</v>
      </c>
      <c r="E341" s="42">
        <v>85647</v>
      </c>
      <c r="F341" s="48">
        <f t="shared" si="202"/>
        <v>0.10973786240753729</v>
      </c>
      <c r="G341" s="48">
        <f t="shared" si="203"/>
        <v>0.11576114576114577</v>
      </c>
      <c r="H341" s="48">
        <f t="shared" si="204"/>
        <v>6.6234453937858692E-2</v>
      </c>
      <c r="I341" s="48">
        <f t="shared" si="205"/>
        <v>6.0263187214498817E-2</v>
      </c>
    </row>
    <row r="342" spans="1:9" x14ac:dyDescent="0.2">
      <c r="A342" s="43" t="s">
        <v>362</v>
      </c>
      <c r="B342" s="38">
        <f>+'ABIA Passenger &amp; Cargo Activity'!B342</f>
        <v>938744</v>
      </c>
      <c r="C342" s="42">
        <f>(+'ABIA Passenger &amp; Cargo Activity'!D342)+'ABIA Passenger &amp; Cargo Activity'!B342</f>
        <v>991560</v>
      </c>
      <c r="D342" s="42">
        <v>76592</v>
      </c>
      <c r="E342" s="42">
        <v>89088</v>
      </c>
      <c r="F342" s="48">
        <f t="shared" si="202"/>
        <v>1.7604259710526999E-2</v>
      </c>
      <c r="G342" s="48">
        <f t="shared" si="203"/>
        <v>2.6432000795009659E-2</v>
      </c>
      <c r="H342" s="48">
        <f t="shared" si="204"/>
        <v>2.8066737359230078E-2</v>
      </c>
      <c r="I342" s="48">
        <f t="shared" si="205"/>
        <v>4.017653858278749E-2</v>
      </c>
    </row>
    <row r="343" spans="1:9" x14ac:dyDescent="0.2">
      <c r="A343" s="43" t="s">
        <v>364</v>
      </c>
      <c r="B343" s="38">
        <f>+'ABIA Passenger &amp; Cargo Activity'!B343</f>
        <v>934323</v>
      </c>
      <c r="C343" s="42">
        <f>(+'ABIA Passenger &amp; Cargo Activity'!D343)+'ABIA Passenger &amp; Cargo Activity'!B343</f>
        <v>985153</v>
      </c>
      <c r="D343" s="42">
        <v>79123</v>
      </c>
      <c r="E343" s="42">
        <v>92591</v>
      </c>
      <c r="F343" s="48">
        <f t="shared" si="202"/>
        <v>-4.709484161816214E-3</v>
      </c>
      <c r="G343" s="48">
        <f t="shared" si="203"/>
        <v>-6.4615353584251082E-3</v>
      </c>
      <c r="H343" s="48">
        <f t="shared" si="204"/>
        <v>3.3045226655525381E-2</v>
      </c>
      <c r="I343" s="48">
        <f t="shared" si="205"/>
        <v>3.93206716954023E-2</v>
      </c>
    </row>
    <row r="344" spans="1:9" x14ac:dyDescent="0.2">
      <c r="A344" s="43" t="s">
        <v>365</v>
      </c>
      <c r="B344" s="38">
        <f>+'ABIA Passenger &amp; Cargo Activity'!B344</f>
        <v>809030</v>
      </c>
      <c r="C344" s="42">
        <f>(+'ABIA Passenger &amp; Cargo Activity'!D344)+'ABIA Passenger &amp; Cargo Activity'!B344</f>
        <v>843000</v>
      </c>
      <c r="D344" s="42">
        <v>74767</v>
      </c>
      <c r="E344" s="42">
        <v>87228</v>
      </c>
      <c r="F344" s="48">
        <f t="shared" si="202"/>
        <v>-0.13410030578290377</v>
      </c>
      <c r="G344" s="48">
        <f t="shared" si="203"/>
        <v>-0.14429535310758837</v>
      </c>
      <c r="H344" s="48">
        <f t="shared" si="204"/>
        <v>-5.505352425969693E-2</v>
      </c>
      <c r="I344" s="48">
        <f t="shared" si="205"/>
        <v>-5.7921396248015469E-2</v>
      </c>
    </row>
    <row r="345" spans="1:9" x14ac:dyDescent="0.2">
      <c r="A345" s="43" t="s">
        <v>366</v>
      </c>
      <c r="B345" s="38">
        <f>+'ABIA Passenger &amp; Cargo Activity'!B345</f>
        <v>798591</v>
      </c>
      <c r="C345" s="42">
        <f>(+'ABIA Passenger &amp; Cargo Activity'!D345)+'ABIA Passenger &amp; Cargo Activity'!B345</f>
        <v>829745</v>
      </c>
      <c r="D345" s="42">
        <v>67732</v>
      </c>
      <c r="E345" s="42">
        <v>77296</v>
      </c>
      <c r="F345" s="48">
        <f t="shared" si="202"/>
        <v>-1.2903106188892871E-2</v>
      </c>
      <c r="G345" s="48">
        <f t="shared" si="203"/>
        <v>-1.5723606168446026E-2</v>
      </c>
      <c r="H345" s="48">
        <f t="shared" si="204"/>
        <v>-9.4092313453796456E-2</v>
      </c>
      <c r="I345" s="48">
        <f t="shared" si="205"/>
        <v>-0.11386252120878616</v>
      </c>
    </row>
    <row r="346" spans="1:9" x14ac:dyDescent="0.2">
      <c r="A346" s="43" t="s">
        <v>367</v>
      </c>
      <c r="B346" s="38">
        <f>+'ABIA Passenger &amp; Cargo Activity'!B346</f>
        <v>972611</v>
      </c>
      <c r="C346" s="42">
        <f>(+'ABIA Passenger &amp; Cargo Activity'!D346)+'ABIA Passenger &amp; Cargo Activity'!B346</f>
        <v>1010113</v>
      </c>
      <c r="D346" s="42">
        <v>74621</v>
      </c>
      <c r="E346" s="42">
        <v>84659</v>
      </c>
      <c r="F346" s="48">
        <f t="shared" si="202"/>
        <v>0.21790879185966283</v>
      </c>
      <c r="G346" s="48">
        <f t="shared" si="203"/>
        <v>0.21737762806645416</v>
      </c>
      <c r="H346" s="48">
        <f t="shared" si="204"/>
        <v>0.10170967932439615</v>
      </c>
      <c r="I346" s="48">
        <f t="shared" si="205"/>
        <v>9.5257193127716827E-2</v>
      </c>
    </row>
    <row r="347" spans="1:9" x14ac:dyDescent="0.2">
      <c r="A347" s="43"/>
      <c r="B347" s="43"/>
      <c r="C347" s="43"/>
      <c r="D347" s="42"/>
      <c r="E347" s="42"/>
      <c r="F347" s="43"/>
      <c r="G347" s="48"/>
      <c r="H347" s="43"/>
      <c r="I347" s="43"/>
    </row>
    <row r="348" spans="1:9" ht="13.5" x14ac:dyDescent="0.25">
      <c r="A348" s="22" t="s">
        <v>337</v>
      </c>
    </row>
    <row r="349" spans="1:9" ht="13.5" x14ac:dyDescent="0.25">
      <c r="A349" s="22" t="s">
        <v>338</v>
      </c>
    </row>
    <row r="350" spans="1:9" ht="13.5" x14ac:dyDescent="0.25">
      <c r="A350" s="22" t="s">
        <v>339</v>
      </c>
    </row>
    <row r="351" spans="1:9" ht="13.5" x14ac:dyDescent="0.25">
      <c r="A351" s="22" t="s">
        <v>340</v>
      </c>
    </row>
    <row r="352" spans="1:9" ht="13.5" x14ac:dyDescent="0.25">
      <c r="A352" s="29" t="s">
        <v>341</v>
      </c>
    </row>
  </sheetData>
  <mergeCells count="5">
    <mergeCell ref="B5:E5"/>
    <mergeCell ref="B2:I2"/>
    <mergeCell ref="A1:I1"/>
    <mergeCell ref="B3:I3"/>
    <mergeCell ref="B4:I4"/>
  </mergeCells>
  <phoneticPr fontId="0" type="noConversion"/>
  <hyperlinks>
    <hyperlink ref="B3" r:id="rId1" xr:uid="{00000000-0004-0000-0100-000000000000}"/>
    <hyperlink ref="A352" r:id="rId2" xr:uid="{FE820ED0-C569-4753-A166-81FCF1897845}"/>
  </hyperlinks>
  <pageMargins left="0.75" right="0.75" top="0.75" bottom="0.75" header="0" footer="0"/>
  <pageSetup scale="47" fitToHeight="3" orientation="portrait" r:id="rId3"/>
  <headerFooter alignWithMargins="0"/>
  <rowBreaks count="1" manualBreakCount="1">
    <brk id="144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5548F-74E2-47FD-A4AB-DECAF601FE08}">
  <dimension ref="A1:Q152"/>
  <sheetViews>
    <sheetView zoomScaleNormal="100" workbookViewId="0">
      <selection activeCell="P22" sqref="P22"/>
    </sheetView>
  </sheetViews>
  <sheetFormatPr defaultColWidth="9.77734375" defaultRowHeight="12.75" x14ac:dyDescent="0.2"/>
  <cols>
    <col min="1" max="1" width="11.77734375" style="6" customWidth="1"/>
    <col min="2" max="14" width="10.44140625" style="6" customWidth="1"/>
    <col min="15" max="16" width="9.77734375" style="1" bestFit="1" customWidth="1"/>
    <col min="17" max="16384" width="9.77734375" style="1"/>
  </cols>
  <sheetData>
    <row r="1" spans="1:17" x14ac:dyDescent="0.2">
      <c r="B1" s="14" t="s">
        <v>0</v>
      </c>
      <c r="N1" s="11" t="s">
        <v>298</v>
      </c>
    </row>
    <row r="2" spans="1:17" x14ac:dyDescent="0.2">
      <c r="A2" s="6" t="s">
        <v>236</v>
      </c>
      <c r="B2" s="7" t="s">
        <v>238</v>
      </c>
      <c r="E2" s="8"/>
    </row>
    <row r="3" spans="1:17" x14ac:dyDescent="0.2">
      <c r="B3" s="17" t="s">
        <v>237</v>
      </c>
    </row>
    <row r="4" spans="1:17" x14ac:dyDescent="0.2">
      <c r="A4" s="6" t="s">
        <v>234</v>
      </c>
      <c r="B4" s="21" t="s">
        <v>297</v>
      </c>
    </row>
    <row r="5" spans="1:17" s="16" customFormat="1" ht="15" customHeight="1" x14ac:dyDescent="0.2">
      <c r="A5" s="15"/>
      <c r="B5" s="75" t="s">
        <v>1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7" ht="33.75" x14ac:dyDescent="0.2">
      <c r="B6" s="9" t="s">
        <v>2</v>
      </c>
      <c r="C6" s="9" t="s">
        <v>3</v>
      </c>
      <c r="D6" s="9" t="s">
        <v>4</v>
      </c>
      <c r="E6" s="9" t="s">
        <v>5</v>
      </c>
      <c r="F6" s="9" t="s">
        <v>6</v>
      </c>
      <c r="G6" s="9" t="s">
        <v>7</v>
      </c>
      <c r="H6" s="9" t="s">
        <v>8</v>
      </c>
      <c r="I6" s="9" t="s">
        <v>9</v>
      </c>
      <c r="J6" s="9" t="s">
        <v>10</v>
      </c>
      <c r="K6" s="9" t="s">
        <v>11</v>
      </c>
      <c r="L6" s="9" t="s">
        <v>12</v>
      </c>
      <c r="M6" s="9" t="s">
        <v>13</v>
      </c>
      <c r="N6" s="9" t="s">
        <v>14</v>
      </c>
    </row>
    <row r="7" spans="1:17" x14ac:dyDescent="0.2">
      <c r="A7" s="7">
        <v>2000</v>
      </c>
      <c r="B7" s="10">
        <v>3628662</v>
      </c>
      <c r="C7" s="10">
        <v>3611133</v>
      </c>
      <c r="D7" s="10">
        <v>201476</v>
      </c>
      <c r="E7" s="10">
        <v>18598</v>
      </c>
      <c r="F7" s="10">
        <v>17433</v>
      </c>
      <c r="G7" s="11">
        <v>0</v>
      </c>
      <c r="H7" s="10">
        <v>89196</v>
      </c>
      <c r="I7" s="10">
        <v>90845</v>
      </c>
      <c r="J7" s="11">
        <v>0</v>
      </c>
      <c r="K7" s="11">
        <v>712</v>
      </c>
      <c r="L7" s="11">
        <v>616</v>
      </c>
      <c r="M7" s="11">
        <v>0</v>
      </c>
      <c r="N7" s="10">
        <v>7658671</v>
      </c>
      <c r="P7" s="3"/>
      <c r="Q7" s="3"/>
    </row>
    <row r="8" spans="1:17" x14ac:dyDescent="0.2">
      <c r="A8" s="7">
        <v>2001</v>
      </c>
      <c r="B8" s="10">
        <v>3411131</v>
      </c>
      <c r="C8" s="10">
        <v>3389606</v>
      </c>
      <c r="D8" s="10">
        <v>162866</v>
      </c>
      <c r="E8" s="10">
        <v>16228</v>
      </c>
      <c r="F8" s="10">
        <v>15521</v>
      </c>
      <c r="G8" s="11">
        <v>0</v>
      </c>
      <c r="H8" s="10">
        <v>100608</v>
      </c>
      <c r="I8" s="10">
        <v>103358</v>
      </c>
      <c r="J8" s="11">
        <v>0</v>
      </c>
      <c r="K8" s="11">
        <v>2</v>
      </c>
      <c r="L8" s="11">
        <v>2</v>
      </c>
      <c r="M8" s="11">
        <v>0</v>
      </c>
      <c r="N8" s="10">
        <v>7199322</v>
      </c>
      <c r="P8" s="3"/>
      <c r="Q8" s="3"/>
    </row>
    <row r="9" spans="1:17" x14ac:dyDescent="0.2">
      <c r="A9" s="7">
        <v>2002</v>
      </c>
      <c r="B9" s="10">
        <v>3174540</v>
      </c>
      <c r="C9" s="10">
        <v>3160497</v>
      </c>
      <c r="D9" s="10">
        <v>140028</v>
      </c>
      <c r="E9" s="10">
        <v>10844</v>
      </c>
      <c r="F9" s="10">
        <v>10804</v>
      </c>
      <c r="G9" s="11">
        <v>468</v>
      </c>
      <c r="H9" s="10">
        <v>113422</v>
      </c>
      <c r="I9" s="10">
        <v>110063</v>
      </c>
      <c r="J9" s="11">
        <v>0</v>
      </c>
      <c r="K9" s="11">
        <v>0</v>
      </c>
      <c r="L9" s="11">
        <v>2</v>
      </c>
      <c r="M9" s="11">
        <v>0</v>
      </c>
      <c r="N9" s="10">
        <v>6720668</v>
      </c>
      <c r="P9" s="3"/>
      <c r="Q9" s="3"/>
    </row>
    <row r="10" spans="1:17" x14ac:dyDescent="0.2">
      <c r="A10" s="7">
        <v>2003</v>
      </c>
      <c r="B10" s="10">
        <v>3158550</v>
      </c>
      <c r="C10" s="10">
        <v>3135121</v>
      </c>
      <c r="D10" s="10">
        <v>140393</v>
      </c>
      <c r="E10" s="10">
        <v>16306</v>
      </c>
      <c r="F10" s="10">
        <v>16171</v>
      </c>
      <c r="G10" s="11">
        <v>0</v>
      </c>
      <c r="H10" s="10">
        <v>121690</v>
      </c>
      <c r="I10" s="10">
        <v>118832</v>
      </c>
      <c r="J10" s="11">
        <v>0</v>
      </c>
      <c r="K10" s="11">
        <v>5</v>
      </c>
      <c r="L10" s="11">
        <v>13</v>
      </c>
      <c r="M10" s="11">
        <v>0</v>
      </c>
      <c r="N10" s="10">
        <v>6707081</v>
      </c>
      <c r="P10" s="3"/>
      <c r="Q10" s="3"/>
    </row>
    <row r="11" spans="1:17" x14ac:dyDescent="0.2">
      <c r="A11" s="7">
        <v>2004</v>
      </c>
      <c r="B11" s="10">
        <f t="shared" ref="B11:N11" si="0">SUM(B66:B77)</f>
        <v>3420505</v>
      </c>
      <c r="C11" s="10">
        <f t="shared" si="0"/>
        <v>3406533</v>
      </c>
      <c r="D11" s="10">
        <f t="shared" si="0"/>
        <v>156916</v>
      </c>
      <c r="E11" s="10">
        <f t="shared" si="0"/>
        <v>14724</v>
      </c>
      <c r="F11" s="10">
        <f t="shared" si="0"/>
        <v>15031</v>
      </c>
      <c r="G11" s="10">
        <f t="shared" si="0"/>
        <v>122</v>
      </c>
      <c r="H11" s="10">
        <f t="shared" si="0"/>
        <v>115565</v>
      </c>
      <c r="I11" s="10">
        <f t="shared" si="0"/>
        <v>109171</v>
      </c>
      <c r="J11" s="10">
        <f t="shared" si="0"/>
        <v>0</v>
      </c>
      <c r="K11" s="10">
        <f t="shared" si="0"/>
        <v>32</v>
      </c>
      <c r="L11" s="10">
        <f t="shared" si="0"/>
        <v>46</v>
      </c>
      <c r="M11" s="10">
        <f t="shared" si="0"/>
        <v>0</v>
      </c>
      <c r="N11" s="10">
        <f t="shared" si="0"/>
        <v>7238645</v>
      </c>
      <c r="P11" s="3"/>
      <c r="Q11" s="3"/>
    </row>
    <row r="12" spans="1:17" x14ac:dyDescent="0.2">
      <c r="A12" s="7">
        <v>2005</v>
      </c>
      <c r="B12" s="10">
        <f t="shared" ref="B12:N12" si="1">SUM(B78:B89)</f>
        <v>3636899</v>
      </c>
      <c r="C12" s="10">
        <f t="shared" si="1"/>
        <v>3641887</v>
      </c>
      <c r="D12" s="10">
        <f t="shared" si="1"/>
        <v>156186</v>
      </c>
      <c r="E12" s="10">
        <f t="shared" si="1"/>
        <v>7906</v>
      </c>
      <c r="F12" s="10">
        <f t="shared" si="1"/>
        <v>8593</v>
      </c>
      <c r="G12" s="10">
        <f t="shared" si="1"/>
        <v>0</v>
      </c>
      <c r="H12" s="10">
        <f t="shared" si="1"/>
        <v>119411</v>
      </c>
      <c r="I12" s="10">
        <f t="shared" si="1"/>
        <v>110209</v>
      </c>
      <c r="J12" s="10">
        <f t="shared" si="1"/>
        <v>0</v>
      </c>
      <c r="K12" s="10">
        <f t="shared" si="1"/>
        <v>29</v>
      </c>
      <c r="L12" s="10">
        <f t="shared" si="1"/>
        <v>119</v>
      </c>
      <c r="M12" s="10">
        <f t="shared" si="1"/>
        <v>0</v>
      </c>
      <c r="N12" s="10">
        <f t="shared" si="1"/>
        <v>7681239</v>
      </c>
      <c r="O12" s="3"/>
      <c r="P12" s="3"/>
      <c r="Q12" s="3"/>
    </row>
    <row r="13" spans="1:17" x14ac:dyDescent="0.2">
      <c r="A13" s="7">
        <v>2006</v>
      </c>
      <c r="B13" s="12">
        <f t="shared" ref="B13:N13" si="2">SUM(B90:B101)</f>
        <v>3934275</v>
      </c>
      <c r="C13" s="12">
        <f t="shared" si="2"/>
        <v>3944941</v>
      </c>
      <c r="D13" s="12">
        <f t="shared" si="2"/>
        <v>164603</v>
      </c>
      <c r="E13" s="12">
        <f t="shared" si="2"/>
        <v>4061</v>
      </c>
      <c r="F13" s="12">
        <f t="shared" si="2"/>
        <v>3691</v>
      </c>
      <c r="G13" s="12">
        <f t="shared" si="2"/>
        <v>0</v>
      </c>
      <c r="H13" s="12">
        <f t="shared" si="2"/>
        <v>108369</v>
      </c>
      <c r="I13" s="12">
        <f t="shared" si="2"/>
        <v>101368</v>
      </c>
      <c r="J13" s="12">
        <f t="shared" si="2"/>
        <v>0</v>
      </c>
      <c r="K13" s="12">
        <f t="shared" si="2"/>
        <v>1</v>
      </c>
      <c r="L13" s="12">
        <f t="shared" si="2"/>
        <v>1</v>
      </c>
      <c r="M13" s="12">
        <f t="shared" si="2"/>
        <v>0</v>
      </c>
      <c r="N13" s="12">
        <f t="shared" si="2"/>
        <v>8261310</v>
      </c>
      <c r="O13" s="3"/>
      <c r="P13" s="3"/>
      <c r="Q13" s="3"/>
    </row>
    <row r="14" spans="1:17" x14ac:dyDescent="0.2">
      <c r="A14" s="7">
        <v>2007</v>
      </c>
      <c r="B14" s="12">
        <f t="shared" ref="B14:N14" si="3">SUM(B102:B113)</f>
        <v>4203158</v>
      </c>
      <c r="C14" s="12">
        <f t="shared" si="3"/>
        <v>4204570</v>
      </c>
      <c r="D14" s="12">
        <f t="shared" si="3"/>
        <v>214238</v>
      </c>
      <c r="E14" s="12">
        <f t="shared" si="3"/>
        <v>12498</v>
      </c>
      <c r="F14" s="12">
        <f t="shared" si="3"/>
        <v>12829</v>
      </c>
      <c r="G14" s="12">
        <f t="shared" si="3"/>
        <v>0</v>
      </c>
      <c r="H14" s="12">
        <f t="shared" si="3"/>
        <v>119220</v>
      </c>
      <c r="I14" s="12">
        <f t="shared" si="3"/>
        <v>114632</v>
      </c>
      <c r="J14" s="12">
        <f t="shared" si="3"/>
        <v>2471</v>
      </c>
      <c r="K14" s="12">
        <f t="shared" si="3"/>
        <v>896</v>
      </c>
      <c r="L14" s="12">
        <f t="shared" si="3"/>
        <v>879</v>
      </c>
      <c r="M14" s="12">
        <f t="shared" si="3"/>
        <v>0</v>
      </c>
      <c r="N14" s="12">
        <f t="shared" si="3"/>
        <v>8885391</v>
      </c>
      <c r="O14" s="3"/>
      <c r="P14" s="3"/>
      <c r="Q14" s="3"/>
    </row>
    <row r="15" spans="1:17" x14ac:dyDescent="0.2">
      <c r="A15" s="7">
        <v>2008</v>
      </c>
      <c r="B15" s="12">
        <f t="shared" ref="B15:N15" si="4">SUM(B114:B125)</f>
        <v>4262794</v>
      </c>
      <c r="C15" s="12">
        <f t="shared" si="4"/>
        <v>4256825</v>
      </c>
      <c r="D15" s="12">
        <f t="shared" si="4"/>
        <v>189673</v>
      </c>
      <c r="E15" s="12">
        <f t="shared" si="4"/>
        <v>50543</v>
      </c>
      <c r="F15" s="12">
        <f t="shared" si="4"/>
        <v>51179</v>
      </c>
      <c r="G15" s="12">
        <f t="shared" si="4"/>
        <v>0</v>
      </c>
      <c r="H15" s="12">
        <f t="shared" si="4"/>
        <v>121436</v>
      </c>
      <c r="I15" s="12">
        <f t="shared" si="4"/>
        <v>116636</v>
      </c>
      <c r="J15" s="12">
        <f t="shared" si="4"/>
        <v>0</v>
      </c>
      <c r="K15" s="12">
        <f t="shared" si="4"/>
        <v>223</v>
      </c>
      <c r="L15" s="12">
        <f t="shared" si="4"/>
        <v>263</v>
      </c>
      <c r="M15" s="12">
        <f t="shared" si="4"/>
        <v>0</v>
      </c>
      <c r="N15" s="12">
        <f t="shared" si="4"/>
        <v>9049572</v>
      </c>
      <c r="O15" s="3"/>
      <c r="P15" s="3"/>
      <c r="Q15" s="3"/>
    </row>
    <row r="16" spans="1:17" x14ac:dyDescent="0.2">
      <c r="A16" s="7">
        <v>2009</v>
      </c>
      <c r="B16" s="12">
        <f t="shared" ref="B16:N16" si="5">SUM(B126:B137)</f>
        <v>3978092</v>
      </c>
      <c r="C16" s="12">
        <f t="shared" si="5"/>
        <v>3980220</v>
      </c>
      <c r="D16" s="12">
        <f t="shared" si="5"/>
        <v>2865</v>
      </c>
      <c r="E16" s="12">
        <f t="shared" si="5"/>
        <v>14407</v>
      </c>
      <c r="F16" s="12">
        <f t="shared" si="5"/>
        <v>15318</v>
      </c>
      <c r="G16" s="12">
        <f t="shared" si="5"/>
        <v>0</v>
      </c>
      <c r="H16" s="12">
        <f t="shared" si="5"/>
        <v>117849</v>
      </c>
      <c r="I16" s="12">
        <f t="shared" si="5"/>
        <v>111585</v>
      </c>
      <c r="J16" s="12">
        <f t="shared" si="5"/>
        <v>107</v>
      </c>
      <c r="K16" s="12">
        <f t="shared" si="5"/>
        <v>224</v>
      </c>
      <c r="L16" s="12">
        <f t="shared" si="5"/>
        <v>231</v>
      </c>
      <c r="M16" s="12">
        <f t="shared" si="5"/>
        <v>0</v>
      </c>
      <c r="N16" s="12">
        <f t="shared" si="5"/>
        <v>8220898</v>
      </c>
      <c r="O16" s="3"/>
      <c r="P16" s="3"/>
      <c r="Q16" s="3"/>
    </row>
    <row r="17" spans="1:14" x14ac:dyDescent="0.2">
      <c r="A17" s="7"/>
      <c r="N17" s="12"/>
    </row>
    <row r="18" spans="1:14" x14ac:dyDescent="0.2">
      <c r="A18" s="6" t="s">
        <v>37</v>
      </c>
      <c r="B18" s="12">
        <v>238445</v>
      </c>
      <c r="C18" s="12">
        <v>248173</v>
      </c>
      <c r="D18" s="12">
        <v>15863</v>
      </c>
      <c r="E18" s="6">
        <v>0</v>
      </c>
      <c r="F18" s="6">
        <v>0</v>
      </c>
      <c r="G18" s="6">
        <v>0</v>
      </c>
      <c r="H18" s="12">
        <v>7444</v>
      </c>
      <c r="I18" s="12">
        <v>7209</v>
      </c>
      <c r="J18" s="6">
        <v>0</v>
      </c>
      <c r="K18" s="6">
        <v>0</v>
      </c>
      <c r="L18" s="6">
        <v>0</v>
      </c>
      <c r="M18" s="6">
        <v>0</v>
      </c>
      <c r="N18" s="12">
        <v>517134</v>
      </c>
    </row>
    <row r="19" spans="1:14" x14ac:dyDescent="0.2">
      <c r="A19" s="6" t="s">
        <v>38</v>
      </c>
      <c r="B19" s="12">
        <v>253568</v>
      </c>
      <c r="C19" s="12">
        <v>252474</v>
      </c>
      <c r="D19" s="12">
        <v>16307</v>
      </c>
      <c r="E19" s="6">
        <v>0</v>
      </c>
      <c r="F19" s="6">
        <v>0</v>
      </c>
      <c r="G19" s="6">
        <v>0</v>
      </c>
      <c r="H19" s="12">
        <v>6507</v>
      </c>
      <c r="I19" s="12">
        <v>6336</v>
      </c>
      <c r="J19" s="6">
        <v>0</v>
      </c>
      <c r="K19" s="6">
        <v>0</v>
      </c>
      <c r="L19" s="6">
        <v>0</v>
      </c>
      <c r="M19" s="6">
        <v>0</v>
      </c>
      <c r="N19" s="12">
        <v>535192</v>
      </c>
    </row>
    <row r="20" spans="1:14" x14ac:dyDescent="0.2">
      <c r="A20" s="6" t="s">
        <v>39</v>
      </c>
      <c r="B20" s="12">
        <v>315752</v>
      </c>
      <c r="C20" s="12">
        <v>318979</v>
      </c>
      <c r="D20" s="12">
        <v>15838</v>
      </c>
      <c r="E20" s="6">
        <v>0</v>
      </c>
      <c r="F20" s="6">
        <v>0</v>
      </c>
      <c r="G20" s="6">
        <v>0</v>
      </c>
      <c r="H20" s="12">
        <v>7157</v>
      </c>
      <c r="I20" s="12">
        <v>7342</v>
      </c>
      <c r="J20" s="6">
        <v>0</v>
      </c>
      <c r="K20" s="6">
        <v>0</v>
      </c>
      <c r="L20" s="6">
        <v>0</v>
      </c>
      <c r="M20" s="6">
        <v>0</v>
      </c>
      <c r="N20" s="12">
        <v>665068</v>
      </c>
    </row>
    <row r="21" spans="1:14" x14ac:dyDescent="0.2">
      <c r="A21" s="6" t="s">
        <v>40</v>
      </c>
      <c r="B21" s="12">
        <v>297485</v>
      </c>
      <c r="C21" s="12">
        <v>292979</v>
      </c>
      <c r="D21" s="12">
        <v>18564</v>
      </c>
      <c r="E21" s="6">
        <v>0</v>
      </c>
      <c r="F21" s="6">
        <v>0</v>
      </c>
      <c r="G21" s="6">
        <v>0</v>
      </c>
      <c r="H21" s="12">
        <v>7954</v>
      </c>
      <c r="I21" s="12">
        <v>7718</v>
      </c>
      <c r="J21" s="6">
        <v>0</v>
      </c>
      <c r="K21" s="6">
        <v>0</v>
      </c>
      <c r="L21" s="6">
        <v>0</v>
      </c>
      <c r="M21" s="6">
        <v>0</v>
      </c>
      <c r="N21" s="12">
        <v>624700</v>
      </c>
    </row>
    <row r="22" spans="1:14" x14ac:dyDescent="0.2">
      <c r="A22" s="6" t="s">
        <v>41</v>
      </c>
      <c r="B22" s="12">
        <v>331912</v>
      </c>
      <c r="C22" s="12">
        <v>315893</v>
      </c>
      <c r="D22" s="12">
        <v>19160</v>
      </c>
      <c r="E22" s="12">
        <v>1392</v>
      </c>
      <c r="F22" s="6">
        <v>726</v>
      </c>
      <c r="G22" s="6">
        <v>0</v>
      </c>
      <c r="H22" s="12">
        <v>6982</v>
      </c>
      <c r="I22" s="12">
        <v>7060</v>
      </c>
      <c r="J22" s="6">
        <v>0</v>
      </c>
      <c r="K22" s="6">
        <v>0</v>
      </c>
      <c r="L22" s="6">
        <v>0</v>
      </c>
      <c r="M22" s="6">
        <v>0</v>
      </c>
      <c r="N22" s="12">
        <v>683125</v>
      </c>
    </row>
    <row r="23" spans="1:14" x14ac:dyDescent="0.2">
      <c r="A23" s="6" t="s">
        <v>42</v>
      </c>
      <c r="B23" s="12">
        <v>332063</v>
      </c>
      <c r="C23" s="12">
        <v>328213</v>
      </c>
      <c r="D23" s="12">
        <v>18562</v>
      </c>
      <c r="E23" s="12">
        <v>6125</v>
      </c>
      <c r="F23" s="12">
        <v>5583</v>
      </c>
      <c r="G23" s="6">
        <v>0</v>
      </c>
      <c r="H23" s="12">
        <v>7745</v>
      </c>
      <c r="I23" s="12">
        <v>8561</v>
      </c>
      <c r="J23" s="6">
        <v>0</v>
      </c>
      <c r="K23" s="6">
        <v>112</v>
      </c>
      <c r="L23" s="6">
        <v>82</v>
      </c>
      <c r="M23" s="6">
        <v>0</v>
      </c>
      <c r="N23" s="12">
        <v>707046</v>
      </c>
    </row>
    <row r="24" spans="1:14" x14ac:dyDescent="0.2">
      <c r="A24" s="6" t="s">
        <v>43</v>
      </c>
      <c r="B24" s="12">
        <v>327557</v>
      </c>
      <c r="C24" s="12">
        <v>328991</v>
      </c>
      <c r="D24" s="12">
        <v>20561</v>
      </c>
      <c r="E24" s="12">
        <v>5957</v>
      </c>
      <c r="F24" s="12">
        <v>5857</v>
      </c>
      <c r="G24" s="6">
        <v>0</v>
      </c>
      <c r="H24" s="12">
        <v>8817</v>
      </c>
      <c r="I24" s="12">
        <v>9037</v>
      </c>
      <c r="J24" s="6">
        <v>0</v>
      </c>
      <c r="K24" s="6">
        <v>188</v>
      </c>
      <c r="L24" s="6">
        <v>188</v>
      </c>
      <c r="M24" s="6">
        <v>0</v>
      </c>
      <c r="N24" s="12">
        <v>707153</v>
      </c>
    </row>
    <row r="25" spans="1:14" x14ac:dyDescent="0.2">
      <c r="A25" s="6" t="s">
        <v>44</v>
      </c>
      <c r="B25" s="12">
        <v>307888</v>
      </c>
      <c r="C25" s="12">
        <v>317040</v>
      </c>
      <c r="D25" s="12">
        <v>16937</v>
      </c>
      <c r="E25" s="12">
        <v>3245</v>
      </c>
      <c r="F25" s="12">
        <v>3668</v>
      </c>
      <c r="G25" s="6">
        <v>0</v>
      </c>
      <c r="H25" s="12">
        <v>7507</v>
      </c>
      <c r="I25" s="12">
        <v>7780</v>
      </c>
      <c r="J25" s="6">
        <v>0</v>
      </c>
      <c r="K25" s="6">
        <v>152</v>
      </c>
      <c r="L25" s="6">
        <v>60</v>
      </c>
      <c r="M25" s="6">
        <v>0</v>
      </c>
      <c r="N25" s="12">
        <v>664277</v>
      </c>
    </row>
    <row r="26" spans="1:14" x14ac:dyDescent="0.2">
      <c r="A26" s="6" t="s">
        <v>45</v>
      </c>
      <c r="B26" s="12">
        <v>287835</v>
      </c>
      <c r="C26" s="12">
        <v>286959</v>
      </c>
      <c r="D26" s="12">
        <v>13393</v>
      </c>
      <c r="E26" s="6">
        <v>801</v>
      </c>
      <c r="F26" s="6">
        <v>890</v>
      </c>
      <c r="G26" s="6">
        <v>0</v>
      </c>
      <c r="H26" s="12">
        <v>6903</v>
      </c>
      <c r="I26" s="12">
        <v>6984</v>
      </c>
      <c r="J26" s="6">
        <v>0</v>
      </c>
      <c r="K26" s="6">
        <v>147</v>
      </c>
      <c r="L26" s="6">
        <v>139</v>
      </c>
      <c r="M26" s="6">
        <v>0</v>
      </c>
      <c r="N26" s="12">
        <v>604051</v>
      </c>
    </row>
    <row r="27" spans="1:14" x14ac:dyDescent="0.2">
      <c r="A27" s="6" t="s">
        <v>46</v>
      </c>
      <c r="B27" s="12">
        <v>319307</v>
      </c>
      <c r="C27" s="12">
        <v>323400</v>
      </c>
      <c r="D27" s="12">
        <v>16832</v>
      </c>
      <c r="E27" s="6">
        <v>860</v>
      </c>
      <c r="F27" s="6">
        <v>709</v>
      </c>
      <c r="G27" s="6">
        <v>0</v>
      </c>
      <c r="H27" s="12">
        <v>8083</v>
      </c>
      <c r="I27" s="12">
        <v>7915</v>
      </c>
      <c r="J27" s="6">
        <v>0</v>
      </c>
      <c r="K27" s="6">
        <v>113</v>
      </c>
      <c r="L27" s="6">
        <v>147</v>
      </c>
      <c r="M27" s="6">
        <v>0</v>
      </c>
      <c r="N27" s="12">
        <v>677366</v>
      </c>
    </row>
    <row r="28" spans="1:14" x14ac:dyDescent="0.2">
      <c r="A28" s="6" t="s">
        <v>47</v>
      </c>
      <c r="B28" s="12">
        <v>314828</v>
      </c>
      <c r="C28" s="12">
        <v>313478</v>
      </c>
      <c r="D28" s="12">
        <v>14726</v>
      </c>
      <c r="E28" s="6">
        <v>110</v>
      </c>
      <c r="F28" s="6">
        <v>0</v>
      </c>
      <c r="G28" s="6">
        <v>0</v>
      </c>
      <c r="H28" s="12">
        <v>7026</v>
      </c>
      <c r="I28" s="12">
        <v>7381</v>
      </c>
      <c r="J28" s="6">
        <v>0</v>
      </c>
      <c r="K28" s="6">
        <v>0</v>
      </c>
      <c r="L28" s="6">
        <v>0</v>
      </c>
      <c r="M28" s="6">
        <v>0</v>
      </c>
      <c r="N28" s="12">
        <v>657549</v>
      </c>
    </row>
    <row r="29" spans="1:14" x14ac:dyDescent="0.2">
      <c r="A29" s="6" t="s">
        <v>48</v>
      </c>
      <c r="B29" s="12">
        <v>302022</v>
      </c>
      <c r="C29" s="12">
        <v>284554</v>
      </c>
      <c r="D29" s="12">
        <v>14733</v>
      </c>
      <c r="E29" s="6">
        <v>108</v>
      </c>
      <c r="F29" s="6">
        <v>0</v>
      </c>
      <c r="G29" s="6">
        <v>0</v>
      </c>
      <c r="H29" s="12">
        <v>7071</v>
      </c>
      <c r="I29" s="12">
        <v>7522</v>
      </c>
      <c r="J29" s="6">
        <v>0</v>
      </c>
      <c r="K29" s="6">
        <v>0</v>
      </c>
      <c r="L29" s="6">
        <v>0</v>
      </c>
      <c r="M29" s="6">
        <v>0</v>
      </c>
      <c r="N29" s="12">
        <v>616010</v>
      </c>
    </row>
    <row r="30" spans="1:14" x14ac:dyDescent="0.2">
      <c r="A30" s="6" t="s">
        <v>49</v>
      </c>
      <c r="B30" s="12">
        <v>258499</v>
      </c>
      <c r="C30" s="12">
        <v>270215</v>
      </c>
      <c r="D30" s="12">
        <v>15845</v>
      </c>
      <c r="E30" s="6">
        <v>103</v>
      </c>
      <c r="F30" s="6">
        <v>0</v>
      </c>
      <c r="G30" s="6">
        <v>0</v>
      </c>
      <c r="H30" s="12">
        <v>7666</v>
      </c>
      <c r="I30" s="12">
        <v>7650</v>
      </c>
      <c r="J30" s="6">
        <v>0</v>
      </c>
      <c r="K30" s="6">
        <v>0</v>
      </c>
      <c r="L30" s="6">
        <v>0</v>
      </c>
      <c r="M30" s="6">
        <v>0</v>
      </c>
      <c r="N30" s="12">
        <v>559978</v>
      </c>
    </row>
    <row r="31" spans="1:14" x14ac:dyDescent="0.2">
      <c r="A31" s="6" t="s">
        <v>50</v>
      </c>
      <c r="B31" s="12">
        <v>256255</v>
      </c>
      <c r="C31" s="12">
        <v>255589</v>
      </c>
      <c r="D31" s="12">
        <v>14673</v>
      </c>
      <c r="E31" s="6">
        <v>68</v>
      </c>
      <c r="F31" s="6">
        <v>0</v>
      </c>
      <c r="G31" s="6">
        <v>0</v>
      </c>
      <c r="H31" s="12">
        <v>7898</v>
      </c>
      <c r="I31" s="12">
        <v>8087</v>
      </c>
      <c r="J31" s="6">
        <v>0</v>
      </c>
      <c r="K31" s="6">
        <v>0</v>
      </c>
      <c r="L31" s="6">
        <v>0</v>
      </c>
      <c r="M31" s="6">
        <v>0</v>
      </c>
      <c r="N31" s="12">
        <v>542570</v>
      </c>
    </row>
    <row r="32" spans="1:14" x14ac:dyDescent="0.2">
      <c r="A32" s="6" t="s">
        <v>51</v>
      </c>
      <c r="B32" s="12">
        <v>322642</v>
      </c>
      <c r="C32" s="12">
        <v>324213</v>
      </c>
      <c r="D32" s="12">
        <v>15240</v>
      </c>
      <c r="E32" s="6">
        <v>153</v>
      </c>
      <c r="F32" s="6">
        <v>0</v>
      </c>
      <c r="G32" s="6">
        <v>0</v>
      </c>
      <c r="H32" s="12">
        <v>9199</v>
      </c>
      <c r="I32" s="12">
        <v>9062</v>
      </c>
      <c r="J32" s="6">
        <v>0</v>
      </c>
      <c r="K32" s="6">
        <v>0</v>
      </c>
      <c r="L32" s="6">
        <v>0</v>
      </c>
      <c r="M32" s="6">
        <v>0</v>
      </c>
      <c r="N32" s="12">
        <v>680509</v>
      </c>
    </row>
    <row r="33" spans="1:14" x14ac:dyDescent="0.2">
      <c r="A33" s="6" t="s">
        <v>52</v>
      </c>
      <c r="B33" s="12">
        <v>301679</v>
      </c>
      <c r="C33" s="12">
        <v>296653</v>
      </c>
      <c r="D33" s="12">
        <v>15424</v>
      </c>
      <c r="E33" s="6">
        <v>70</v>
      </c>
      <c r="F33" s="6">
        <v>0</v>
      </c>
      <c r="G33" s="6">
        <v>0</v>
      </c>
      <c r="H33" s="12">
        <v>8801</v>
      </c>
      <c r="I33" s="12">
        <v>8613</v>
      </c>
      <c r="J33" s="6">
        <v>0</v>
      </c>
      <c r="K33" s="6">
        <v>0</v>
      </c>
      <c r="L33" s="6">
        <v>0</v>
      </c>
      <c r="M33" s="6">
        <v>0</v>
      </c>
      <c r="N33" s="12">
        <v>631240</v>
      </c>
    </row>
    <row r="34" spans="1:14" x14ac:dyDescent="0.2">
      <c r="A34" s="6" t="s">
        <v>53</v>
      </c>
      <c r="B34" s="12">
        <v>332735</v>
      </c>
      <c r="C34" s="12">
        <v>313898</v>
      </c>
      <c r="D34" s="12">
        <v>15371</v>
      </c>
      <c r="E34" s="12">
        <v>1605</v>
      </c>
      <c r="F34" s="6">
        <v>778</v>
      </c>
      <c r="G34" s="6">
        <v>0</v>
      </c>
      <c r="H34" s="12">
        <v>9212</v>
      </c>
      <c r="I34" s="12">
        <v>9310</v>
      </c>
      <c r="J34" s="6">
        <v>0</v>
      </c>
      <c r="K34" s="6">
        <v>0</v>
      </c>
      <c r="L34" s="6">
        <v>0</v>
      </c>
      <c r="M34" s="6">
        <v>0</v>
      </c>
      <c r="N34" s="12">
        <v>682909</v>
      </c>
    </row>
    <row r="35" spans="1:14" x14ac:dyDescent="0.2">
      <c r="A35" s="6" t="s">
        <v>54</v>
      </c>
      <c r="B35" s="12">
        <v>329117</v>
      </c>
      <c r="C35" s="12">
        <v>324505</v>
      </c>
      <c r="D35" s="12">
        <v>15646</v>
      </c>
      <c r="E35" s="12">
        <v>4656</v>
      </c>
      <c r="F35" s="12">
        <v>4797</v>
      </c>
      <c r="G35" s="6">
        <v>0</v>
      </c>
      <c r="H35" s="12">
        <v>10508</v>
      </c>
      <c r="I35" s="12">
        <v>11092</v>
      </c>
      <c r="J35" s="6">
        <v>0</v>
      </c>
      <c r="K35" s="6">
        <v>2</v>
      </c>
      <c r="L35" s="6">
        <v>2</v>
      </c>
      <c r="M35" s="6">
        <v>0</v>
      </c>
      <c r="N35" s="12">
        <v>700325</v>
      </c>
    </row>
    <row r="36" spans="1:14" x14ac:dyDescent="0.2">
      <c r="A36" s="6" t="s">
        <v>55</v>
      </c>
      <c r="B36" s="12">
        <v>324574</v>
      </c>
      <c r="C36" s="12">
        <v>327956</v>
      </c>
      <c r="D36" s="12">
        <v>15363</v>
      </c>
      <c r="E36" s="12">
        <v>5840</v>
      </c>
      <c r="F36" s="12">
        <v>5638</v>
      </c>
      <c r="G36" s="6">
        <v>0</v>
      </c>
      <c r="H36" s="12">
        <v>11667</v>
      </c>
      <c r="I36" s="12">
        <v>11688</v>
      </c>
      <c r="J36" s="6">
        <v>0</v>
      </c>
      <c r="K36" s="6">
        <v>0</v>
      </c>
      <c r="L36" s="6">
        <v>0</v>
      </c>
      <c r="M36" s="6">
        <v>0</v>
      </c>
      <c r="N36" s="12">
        <v>702726</v>
      </c>
    </row>
    <row r="37" spans="1:14" x14ac:dyDescent="0.2">
      <c r="A37" s="6" t="s">
        <v>56</v>
      </c>
      <c r="B37" s="12">
        <v>317333</v>
      </c>
      <c r="C37" s="12">
        <v>328999</v>
      </c>
      <c r="D37" s="12">
        <v>15798</v>
      </c>
      <c r="E37" s="12">
        <v>3654</v>
      </c>
      <c r="F37" s="12">
        <v>3975</v>
      </c>
      <c r="G37" s="6">
        <v>0</v>
      </c>
      <c r="H37" s="12">
        <v>9881</v>
      </c>
      <c r="I37" s="12">
        <v>10345</v>
      </c>
      <c r="J37" s="6">
        <v>0</v>
      </c>
      <c r="K37" s="6">
        <v>0</v>
      </c>
      <c r="L37" s="6">
        <v>0</v>
      </c>
      <c r="M37" s="6">
        <v>0</v>
      </c>
      <c r="N37" s="12">
        <v>689985</v>
      </c>
    </row>
    <row r="38" spans="1:14" x14ac:dyDescent="0.2">
      <c r="A38" s="6" t="s">
        <v>57</v>
      </c>
      <c r="B38" s="12">
        <v>189524</v>
      </c>
      <c r="C38" s="12">
        <v>187552</v>
      </c>
      <c r="D38" s="12">
        <v>9128</v>
      </c>
      <c r="E38" s="6">
        <v>41</v>
      </c>
      <c r="F38" s="6">
        <v>333</v>
      </c>
      <c r="G38" s="6">
        <v>0</v>
      </c>
      <c r="H38" s="12">
        <v>5936</v>
      </c>
      <c r="I38" s="12">
        <v>7268</v>
      </c>
      <c r="J38" s="6">
        <v>0</v>
      </c>
      <c r="K38" s="6">
        <v>0</v>
      </c>
      <c r="L38" s="6">
        <v>0</v>
      </c>
      <c r="M38" s="6">
        <v>0</v>
      </c>
      <c r="N38" s="12">
        <v>399782</v>
      </c>
    </row>
    <row r="39" spans="1:14" x14ac:dyDescent="0.2">
      <c r="A39" s="6" t="s">
        <v>58</v>
      </c>
      <c r="B39" s="12">
        <v>263460</v>
      </c>
      <c r="C39" s="12">
        <v>263654</v>
      </c>
      <c r="D39" s="12">
        <v>11864</v>
      </c>
      <c r="E39" s="6">
        <v>21</v>
      </c>
      <c r="F39" s="6">
        <v>0</v>
      </c>
      <c r="G39" s="6">
        <v>0</v>
      </c>
      <c r="H39" s="12">
        <v>7226</v>
      </c>
      <c r="I39" s="12">
        <v>7184</v>
      </c>
      <c r="J39" s="6">
        <v>0</v>
      </c>
      <c r="K39" s="6">
        <v>0</v>
      </c>
      <c r="L39" s="6">
        <v>0</v>
      </c>
      <c r="M39" s="6">
        <v>0</v>
      </c>
      <c r="N39" s="12">
        <v>553409</v>
      </c>
    </row>
    <row r="40" spans="1:14" x14ac:dyDescent="0.2">
      <c r="A40" s="6" t="s">
        <v>59</v>
      </c>
      <c r="B40" s="12">
        <v>254482</v>
      </c>
      <c r="C40" s="12">
        <v>251822</v>
      </c>
      <c r="D40" s="12">
        <v>9120</v>
      </c>
      <c r="E40" s="6">
        <v>17</v>
      </c>
      <c r="F40" s="6">
        <v>0</v>
      </c>
      <c r="G40" s="6">
        <v>0</v>
      </c>
      <c r="H40" s="12">
        <v>6220</v>
      </c>
      <c r="I40" s="12">
        <v>6459</v>
      </c>
      <c r="J40" s="6">
        <v>0</v>
      </c>
      <c r="K40" s="6">
        <v>0</v>
      </c>
      <c r="L40" s="6">
        <v>0</v>
      </c>
      <c r="M40" s="6">
        <v>0</v>
      </c>
      <c r="N40" s="12">
        <v>528120</v>
      </c>
    </row>
    <row r="41" spans="1:14" x14ac:dyDescent="0.2">
      <c r="A41" s="6" t="s">
        <v>60</v>
      </c>
      <c r="B41" s="12">
        <v>260831</v>
      </c>
      <c r="C41" s="12">
        <v>244550</v>
      </c>
      <c r="D41" s="12">
        <v>9394</v>
      </c>
      <c r="E41" s="6">
        <v>0</v>
      </c>
      <c r="F41" s="6">
        <v>0</v>
      </c>
      <c r="G41" s="6">
        <v>0</v>
      </c>
      <c r="H41" s="12">
        <v>6394</v>
      </c>
      <c r="I41" s="12">
        <v>6600</v>
      </c>
      <c r="J41" s="6">
        <v>0</v>
      </c>
      <c r="K41" s="6">
        <v>0</v>
      </c>
      <c r="L41" s="6">
        <v>0</v>
      </c>
      <c r="M41" s="6">
        <v>0</v>
      </c>
      <c r="N41" s="12">
        <v>527769</v>
      </c>
    </row>
    <row r="42" spans="1:14" x14ac:dyDescent="0.2">
      <c r="A42" s="6" t="s">
        <v>61</v>
      </c>
      <c r="B42" s="12">
        <v>213991</v>
      </c>
      <c r="C42" s="12">
        <v>224878</v>
      </c>
      <c r="D42" s="12">
        <v>8727</v>
      </c>
      <c r="E42" s="6">
        <v>0</v>
      </c>
      <c r="F42" s="6">
        <v>0</v>
      </c>
      <c r="G42" s="6">
        <v>0</v>
      </c>
      <c r="H42" s="12">
        <v>6858</v>
      </c>
      <c r="I42" s="12">
        <v>6798</v>
      </c>
      <c r="J42" s="6">
        <v>0</v>
      </c>
      <c r="K42" s="6">
        <v>0</v>
      </c>
      <c r="L42" s="6">
        <v>0</v>
      </c>
      <c r="M42" s="6">
        <v>0</v>
      </c>
      <c r="N42" s="12">
        <v>461252</v>
      </c>
    </row>
    <row r="43" spans="1:14" x14ac:dyDescent="0.2">
      <c r="A43" s="6" t="s">
        <v>62</v>
      </c>
      <c r="B43" s="12">
        <v>216799</v>
      </c>
      <c r="C43" s="12">
        <v>216255</v>
      </c>
      <c r="D43" s="12">
        <v>9533</v>
      </c>
      <c r="E43" s="6">
        <v>0</v>
      </c>
      <c r="F43" s="6">
        <v>0</v>
      </c>
      <c r="G43" s="6">
        <v>0</v>
      </c>
      <c r="H43" s="12">
        <v>7196</v>
      </c>
      <c r="I43" s="12">
        <v>7100</v>
      </c>
      <c r="J43" s="6">
        <v>0</v>
      </c>
      <c r="K43" s="6">
        <v>0</v>
      </c>
      <c r="L43" s="6">
        <v>0</v>
      </c>
      <c r="M43" s="6">
        <v>0</v>
      </c>
      <c r="N43" s="12">
        <v>456883</v>
      </c>
    </row>
    <row r="44" spans="1:14" x14ac:dyDescent="0.2">
      <c r="A44" s="6" t="s">
        <v>63</v>
      </c>
      <c r="B44" s="12">
        <v>279468</v>
      </c>
      <c r="C44" s="12">
        <v>288067</v>
      </c>
      <c r="D44" s="12">
        <v>12178</v>
      </c>
      <c r="E44" s="6">
        <v>0</v>
      </c>
      <c r="F44" s="6">
        <v>0</v>
      </c>
      <c r="G44" s="6">
        <v>0</v>
      </c>
      <c r="H44" s="12">
        <v>8273</v>
      </c>
      <c r="I44" s="12">
        <v>8253</v>
      </c>
      <c r="J44" s="6">
        <v>0</v>
      </c>
      <c r="K44" s="6">
        <v>0</v>
      </c>
      <c r="L44" s="6">
        <v>0</v>
      </c>
      <c r="M44" s="6">
        <v>0</v>
      </c>
      <c r="N44" s="12">
        <v>596239</v>
      </c>
    </row>
    <row r="45" spans="1:14" x14ac:dyDescent="0.2">
      <c r="A45" s="6" t="s">
        <v>64</v>
      </c>
      <c r="B45" s="12">
        <v>265367</v>
      </c>
      <c r="C45" s="12">
        <v>256136</v>
      </c>
      <c r="D45" s="12">
        <v>12060</v>
      </c>
      <c r="E45" s="6">
        <v>0</v>
      </c>
      <c r="F45" s="6">
        <v>0</v>
      </c>
      <c r="G45" s="6">
        <v>168</v>
      </c>
      <c r="H45" s="12">
        <v>8196</v>
      </c>
      <c r="I45" s="12">
        <v>7930</v>
      </c>
      <c r="J45" s="6">
        <v>0</v>
      </c>
      <c r="K45" s="6">
        <v>0</v>
      </c>
      <c r="L45" s="6">
        <v>0</v>
      </c>
      <c r="M45" s="6">
        <v>0</v>
      </c>
      <c r="N45" s="12">
        <v>549857</v>
      </c>
    </row>
    <row r="46" spans="1:14" x14ac:dyDescent="0.2">
      <c r="A46" s="6" t="s">
        <v>65</v>
      </c>
      <c r="B46" s="12">
        <v>298613</v>
      </c>
      <c r="C46" s="12">
        <v>283607</v>
      </c>
      <c r="D46" s="12">
        <v>12975</v>
      </c>
      <c r="E46" s="12">
        <v>1048</v>
      </c>
      <c r="F46" s="6">
        <v>580</v>
      </c>
      <c r="G46" s="6">
        <v>300</v>
      </c>
      <c r="H46" s="12">
        <v>10363</v>
      </c>
      <c r="I46" s="12">
        <v>10042</v>
      </c>
      <c r="J46" s="6">
        <v>0</v>
      </c>
      <c r="K46" s="6">
        <v>0</v>
      </c>
      <c r="L46" s="6">
        <v>0</v>
      </c>
      <c r="M46" s="6">
        <v>0</v>
      </c>
      <c r="N46" s="12">
        <v>617528</v>
      </c>
    </row>
    <row r="47" spans="1:14" x14ac:dyDescent="0.2">
      <c r="A47" s="6" t="s">
        <v>66</v>
      </c>
      <c r="B47" s="12">
        <v>291825</v>
      </c>
      <c r="C47" s="12">
        <v>287354</v>
      </c>
      <c r="D47" s="12">
        <v>14205</v>
      </c>
      <c r="E47" s="12">
        <v>3430</v>
      </c>
      <c r="F47" s="12">
        <v>3255</v>
      </c>
      <c r="G47" s="6">
        <v>0</v>
      </c>
      <c r="H47" s="12">
        <v>11386</v>
      </c>
      <c r="I47" s="12">
        <v>10994</v>
      </c>
      <c r="J47" s="6">
        <v>0</v>
      </c>
      <c r="K47" s="6">
        <v>0</v>
      </c>
      <c r="L47" s="6">
        <v>0</v>
      </c>
      <c r="M47" s="6">
        <v>0</v>
      </c>
      <c r="N47" s="12">
        <v>622449</v>
      </c>
    </row>
    <row r="48" spans="1:14" x14ac:dyDescent="0.2">
      <c r="A48" s="6" t="s">
        <v>67</v>
      </c>
      <c r="B48" s="12">
        <v>298319</v>
      </c>
      <c r="C48" s="12">
        <v>298039</v>
      </c>
      <c r="D48" s="12">
        <v>15077</v>
      </c>
      <c r="E48" s="12">
        <v>3767</v>
      </c>
      <c r="F48" s="12">
        <v>3743</v>
      </c>
      <c r="G48" s="6">
        <v>0</v>
      </c>
      <c r="H48" s="12">
        <v>11759</v>
      </c>
      <c r="I48" s="12">
        <v>11327</v>
      </c>
      <c r="J48" s="6">
        <v>0</v>
      </c>
      <c r="K48" s="6">
        <v>0</v>
      </c>
      <c r="L48" s="6">
        <v>0</v>
      </c>
      <c r="M48" s="6">
        <v>0</v>
      </c>
      <c r="N48" s="12">
        <v>642031</v>
      </c>
    </row>
    <row r="49" spans="1:14" x14ac:dyDescent="0.2">
      <c r="A49" s="6" t="s">
        <v>68</v>
      </c>
      <c r="B49" s="12">
        <v>276117</v>
      </c>
      <c r="C49" s="12">
        <v>284500</v>
      </c>
      <c r="D49" s="12">
        <v>13090</v>
      </c>
      <c r="E49" s="12">
        <v>2599</v>
      </c>
      <c r="F49" s="12">
        <v>3069</v>
      </c>
      <c r="G49" s="6">
        <v>0</v>
      </c>
      <c r="H49" s="12">
        <v>11135</v>
      </c>
      <c r="I49" s="12">
        <v>10875</v>
      </c>
      <c r="J49" s="6">
        <v>0</v>
      </c>
      <c r="K49" s="6">
        <v>0</v>
      </c>
      <c r="L49" s="6">
        <v>0</v>
      </c>
      <c r="M49" s="6">
        <v>0</v>
      </c>
      <c r="N49" s="12">
        <v>601385</v>
      </c>
    </row>
    <row r="50" spans="1:14" x14ac:dyDescent="0.2">
      <c r="A50" s="6" t="s">
        <v>69</v>
      </c>
      <c r="B50" s="12">
        <v>230319</v>
      </c>
      <c r="C50" s="12">
        <v>234557</v>
      </c>
      <c r="D50" s="12">
        <v>8785</v>
      </c>
      <c r="E50" s="6">
        <v>0</v>
      </c>
      <c r="F50" s="6">
        <v>157</v>
      </c>
      <c r="G50" s="6">
        <v>0</v>
      </c>
      <c r="H50" s="12">
        <v>9524</v>
      </c>
      <c r="I50" s="12">
        <v>8978</v>
      </c>
      <c r="J50" s="6">
        <v>0</v>
      </c>
      <c r="K50" s="6">
        <v>0</v>
      </c>
      <c r="L50" s="6">
        <v>2</v>
      </c>
      <c r="M50" s="6">
        <v>0</v>
      </c>
      <c r="N50" s="12">
        <v>492322</v>
      </c>
    </row>
    <row r="51" spans="1:14" x14ac:dyDescent="0.2">
      <c r="A51" s="6" t="s">
        <v>70</v>
      </c>
      <c r="B51" s="12">
        <v>266335</v>
      </c>
      <c r="C51" s="12">
        <v>268738</v>
      </c>
      <c r="D51" s="12">
        <v>11295</v>
      </c>
      <c r="E51" s="6">
        <v>0</v>
      </c>
      <c r="F51" s="6">
        <v>0</v>
      </c>
      <c r="G51" s="6">
        <v>0</v>
      </c>
      <c r="H51" s="12">
        <v>9819</v>
      </c>
      <c r="I51" s="12">
        <v>9694</v>
      </c>
      <c r="J51" s="6">
        <v>0</v>
      </c>
      <c r="K51" s="6">
        <v>0</v>
      </c>
      <c r="L51" s="6">
        <v>0</v>
      </c>
      <c r="M51" s="6">
        <v>0</v>
      </c>
      <c r="N51" s="12">
        <v>565881</v>
      </c>
    </row>
    <row r="52" spans="1:14" x14ac:dyDescent="0.2">
      <c r="A52" s="6" t="s">
        <v>71</v>
      </c>
      <c r="B52" s="12">
        <v>251745</v>
      </c>
      <c r="C52" s="12">
        <v>251340</v>
      </c>
      <c r="D52" s="12">
        <v>9682</v>
      </c>
      <c r="E52" s="6">
        <v>0</v>
      </c>
      <c r="F52" s="6">
        <v>0</v>
      </c>
      <c r="G52" s="6">
        <v>0</v>
      </c>
      <c r="H52" s="12">
        <v>9750</v>
      </c>
      <c r="I52" s="12">
        <v>9390</v>
      </c>
      <c r="J52" s="6">
        <v>0</v>
      </c>
      <c r="K52" s="6">
        <v>0</v>
      </c>
      <c r="L52" s="6">
        <v>0</v>
      </c>
      <c r="M52" s="6">
        <v>0</v>
      </c>
      <c r="N52" s="12">
        <v>531907</v>
      </c>
    </row>
    <row r="53" spans="1:14" x14ac:dyDescent="0.2">
      <c r="A53" s="6" t="s">
        <v>72</v>
      </c>
      <c r="B53" s="12">
        <v>285642</v>
      </c>
      <c r="C53" s="12">
        <v>267026</v>
      </c>
      <c r="D53" s="12">
        <v>12421</v>
      </c>
      <c r="E53" s="6">
        <v>0</v>
      </c>
      <c r="F53" s="6">
        <v>0</v>
      </c>
      <c r="G53" s="6">
        <v>0</v>
      </c>
      <c r="H53" s="12">
        <v>9163</v>
      </c>
      <c r="I53" s="12">
        <v>8682</v>
      </c>
      <c r="J53" s="6">
        <v>0</v>
      </c>
      <c r="K53" s="6">
        <v>0</v>
      </c>
      <c r="L53" s="6">
        <v>0</v>
      </c>
      <c r="M53" s="6">
        <v>0</v>
      </c>
      <c r="N53" s="12">
        <v>582934</v>
      </c>
    </row>
    <row r="54" spans="1:14" x14ac:dyDescent="0.2">
      <c r="A54" s="6" t="s">
        <v>73</v>
      </c>
      <c r="B54" s="12">
        <v>223705</v>
      </c>
      <c r="C54" s="12">
        <v>236415</v>
      </c>
      <c r="D54" s="12">
        <v>11233</v>
      </c>
      <c r="E54" s="6">
        <v>0</v>
      </c>
      <c r="F54" s="6">
        <v>0</v>
      </c>
      <c r="G54" s="6">
        <v>0</v>
      </c>
      <c r="H54" s="12">
        <v>9221</v>
      </c>
      <c r="I54" s="12">
        <v>9058</v>
      </c>
      <c r="J54" s="6">
        <v>0</v>
      </c>
      <c r="K54" s="6">
        <v>0</v>
      </c>
      <c r="L54" s="6">
        <v>0</v>
      </c>
      <c r="M54" s="6">
        <v>0</v>
      </c>
      <c r="N54" s="12">
        <v>489632</v>
      </c>
    </row>
    <row r="55" spans="1:14" x14ac:dyDescent="0.2">
      <c r="A55" s="6" t="s">
        <v>74</v>
      </c>
      <c r="B55" s="12">
        <v>215505</v>
      </c>
      <c r="C55" s="12">
        <v>216079</v>
      </c>
      <c r="D55" s="12">
        <v>10267</v>
      </c>
      <c r="E55" s="6">
        <v>0</v>
      </c>
      <c r="F55" s="6">
        <v>0</v>
      </c>
      <c r="G55" s="6">
        <v>0</v>
      </c>
      <c r="H55" s="12">
        <v>9062</v>
      </c>
      <c r="I55" s="12">
        <v>8555</v>
      </c>
      <c r="J55" s="6">
        <v>0</v>
      </c>
      <c r="K55" s="6">
        <v>0</v>
      </c>
      <c r="L55" s="6">
        <v>0</v>
      </c>
      <c r="M55" s="6">
        <v>0</v>
      </c>
      <c r="N55" s="12">
        <v>459468</v>
      </c>
    </row>
    <row r="56" spans="1:14" x14ac:dyDescent="0.2">
      <c r="A56" s="6" t="s">
        <v>75</v>
      </c>
      <c r="B56" s="12">
        <v>274551</v>
      </c>
      <c r="C56" s="12">
        <v>275250</v>
      </c>
      <c r="D56" s="12">
        <v>11478</v>
      </c>
      <c r="E56" s="6">
        <v>919</v>
      </c>
      <c r="F56" s="6">
        <v>877</v>
      </c>
      <c r="G56" s="6">
        <v>0</v>
      </c>
      <c r="H56" s="12">
        <v>9491</v>
      </c>
      <c r="I56" s="12">
        <v>9116</v>
      </c>
      <c r="J56" s="6">
        <v>0</v>
      </c>
      <c r="K56" s="6">
        <v>0</v>
      </c>
      <c r="L56" s="6">
        <v>0</v>
      </c>
      <c r="M56" s="6">
        <v>0</v>
      </c>
      <c r="N56" s="12">
        <v>581682</v>
      </c>
    </row>
    <row r="57" spans="1:14" x14ac:dyDescent="0.2">
      <c r="A57" s="6" t="s">
        <v>76</v>
      </c>
      <c r="B57" s="12">
        <v>245639</v>
      </c>
      <c r="C57" s="12">
        <v>242858</v>
      </c>
      <c r="D57" s="12">
        <v>11561</v>
      </c>
      <c r="E57" s="6">
        <v>829</v>
      </c>
      <c r="F57" s="6">
        <v>941</v>
      </c>
      <c r="G57" s="6">
        <v>0</v>
      </c>
      <c r="H57" s="12">
        <v>9769</v>
      </c>
      <c r="I57" s="12">
        <v>9354</v>
      </c>
      <c r="J57" s="6">
        <v>0</v>
      </c>
      <c r="K57" s="6">
        <v>0</v>
      </c>
      <c r="L57" s="6">
        <v>0</v>
      </c>
      <c r="M57" s="6">
        <v>0</v>
      </c>
      <c r="N57" s="12">
        <v>520951</v>
      </c>
    </row>
    <row r="58" spans="1:14" x14ac:dyDescent="0.2">
      <c r="A58" s="6" t="s">
        <v>77</v>
      </c>
      <c r="B58" s="12">
        <v>275333</v>
      </c>
      <c r="C58" s="12">
        <v>268392</v>
      </c>
      <c r="D58" s="12">
        <v>12286</v>
      </c>
      <c r="E58" s="12">
        <v>1470</v>
      </c>
      <c r="F58" s="12">
        <v>1225</v>
      </c>
      <c r="G58" s="6">
        <v>0</v>
      </c>
      <c r="H58" s="12">
        <v>10517</v>
      </c>
      <c r="I58" s="12">
        <v>10295</v>
      </c>
      <c r="J58" s="6">
        <v>0</v>
      </c>
      <c r="K58" s="6">
        <v>0</v>
      </c>
      <c r="L58" s="6">
        <v>0</v>
      </c>
      <c r="M58" s="6">
        <v>0</v>
      </c>
      <c r="N58" s="12">
        <v>579518</v>
      </c>
    </row>
    <row r="59" spans="1:14" x14ac:dyDescent="0.2">
      <c r="A59" s="6" t="s">
        <v>78</v>
      </c>
      <c r="B59" s="12">
        <v>289741</v>
      </c>
      <c r="C59" s="12">
        <v>279068</v>
      </c>
      <c r="D59" s="12">
        <v>13710</v>
      </c>
      <c r="E59" s="12">
        <v>3306</v>
      </c>
      <c r="F59" s="12">
        <v>2813</v>
      </c>
      <c r="G59" s="6">
        <v>0</v>
      </c>
      <c r="H59" s="12">
        <v>12265</v>
      </c>
      <c r="I59" s="12">
        <v>11628</v>
      </c>
      <c r="J59" s="6">
        <v>0</v>
      </c>
      <c r="K59" s="6">
        <v>1</v>
      </c>
      <c r="L59" s="6">
        <v>1</v>
      </c>
      <c r="M59" s="6">
        <v>0</v>
      </c>
      <c r="N59" s="12">
        <v>612533</v>
      </c>
    </row>
    <row r="60" spans="1:14" s="2" customFormat="1" x14ac:dyDescent="0.2">
      <c r="A60" s="6" t="s">
        <v>79</v>
      </c>
      <c r="B60" s="12">
        <v>302229</v>
      </c>
      <c r="C60" s="12">
        <v>297933</v>
      </c>
      <c r="D60" s="12">
        <v>14977</v>
      </c>
      <c r="E60" s="12">
        <v>3939</v>
      </c>
      <c r="F60" s="12">
        <v>4063</v>
      </c>
      <c r="G60" s="6">
        <v>0</v>
      </c>
      <c r="H60" s="12">
        <v>11922</v>
      </c>
      <c r="I60" s="12">
        <v>12166</v>
      </c>
      <c r="J60" s="6">
        <v>0</v>
      </c>
      <c r="K60" s="6">
        <v>2</v>
      </c>
      <c r="L60" s="6">
        <v>2</v>
      </c>
      <c r="M60" s="6">
        <v>0</v>
      </c>
      <c r="N60" s="12">
        <v>647233</v>
      </c>
    </row>
    <row r="61" spans="1:14" x14ac:dyDescent="0.2">
      <c r="A61" s="6" t="s">
        <v>80</v>
      </c>
      <c r="B61" s="12">
        <v>269630</v>
      </c>
      <c r="C61" s="12">
        <v>280384</v>
      </c>
      <c r="D61" s="12">
        <v>13344</v>
      </c>
      <c r="E61" s="12">
        <v>1827</v>
      </c>
      <c r="F61" s="12">
        <v>2183</v>
      </c>
      <c r="G61" s="6">
        <v>0</v>
      </c>
      <c r="H61" s="12">
        <v>11486</v>
      </c>
      <c r="I61" s="12">
        <v>11773</v>
      </c>
      <c r="J61" s="6">
        <v>0</v>
      </c>
      <c r="K61" s="6">
        <v>2</v>
      </c>
      <c r="L61" s="6">
        <v>10</v>
      </c>
      <c r="M61" s="6">
        <v>0</v>
      </c>
      <c r="N61" s="12">
        <v>590639</v>
      </c>
    </row>
    <row r="62" spans="1:14" x14ac:dyDescent="0.2">
      <c r="A62" s="6" t="s">
        <v>81</v>
      </c>
      <c r="B62" s="12">
        <v>247798</v>
      </c>
      <c r="C62" s="12">
        <v>242253</v>
      </c>
      <c r="D62" s="12">
        <v>9908</v>
      </c>
      <c r="E62" s="6">
        <v>756</v>
      </c>
      <c r="F62" s="6">
        <v>714</v>
      </c>
      <c r="G62" s="6">
        <v>0</v>
      </c>
      <c r="H62" s="12">
        <v>9533</v>
      </c>
      <c r="I62" s="12">
        <v>8750</v>
      </c>
      <c r="J62" s="6">
        <v>0</v>
      </c>
      <c r="K62" s="6">
        <v>0</v>
      </c>
      <c r="L62" s="6">
        <v>0</v>
      </c>
      <c r="M62" s="6">
        <v>0</v>
      </c>
      <c r="N62" s="12">
        <v>519712</v>
      </c>
    </row>
    <row r="63" spans="1:14" x14ac:dyDescent="0.2">
      <c r="A63" s="6" t="s">
        <v>82</v>
      </c>
      <c r="B63" s="12">
        <v>273189</v>
      </c>
      <c r="C63" s="12">
        <v>276486</v>
      </c>
      <c r="D63" s="12">
        <v>11383</v>
      </c>
      <c r="E63" s="12">
        <v>1033</v>
      </c>
      <c r="F63" s="12">
        <v>1099</v>
      </c>
      <c r="G63" s="6">
        <v>0</v>
      </c>
      <c r="H63" s="12">
        <v>10475</v>
      </c>
      <c r="I63" s="12">
        <v>10544</v>
      </c>
      <c r="J63" s="6">
        <v>0</v>
      </c>
      <c r="K63" s="6">
        <v>0</v>
      </c>
      <c r="L63" s="6">
        <v>0</v>
      </c>
      <c r="M63" s="6">
        <v>0</v>
      </c>
      <c r="N63" s="12">
        <v>584209</v>
      </c>
    </row>
    <row r="64" spans="1:14" x14ac:dyDescent="0.2">
      <c r="A64" s="6" t="s">
        <v>83</v>
      </c>
      <c r="B64" s="12">
        <v>260468</v>
      </c>
      <c r="C64" s="12">
        <v>256568</v>
      </c>
      <c r="D64" s="12">
        <v>9163</v>
      </c>
      <c r="E64" s="12">
        <v>1102</v>
      </c>
      <c r="F64" s="12">
        <v>1149</v>
      </c>
      <c r="G64" s="6">
        <v>0</v>
      </c>
      <c r="H64" s="12">
        <v>9249</v>
      </c>
      <c r="I64" s="12">
        <v>8828</v>
      </c>
      <c r="J64" s="6">
        <v>0</v>
      </c>
      <c r="K64" s="6">
        <v>0</v>
      </c>
      <c r="L64" s="6">
        <v>0</v>
      </c>
      <c r="M64" s="6">
        <v>0</v>
      </c>
      <c r="N64" s="12">
        <v>546527</v>
      </c>
    </row>
    <row r="65" spans="1:14" x14ac:dyDescent="0.2">
      <c r="A65" s="6" t="s">
        <v>84</v>
      </c>
      <c r="B65" s="12">
        <v>280762</v>
      </c>
      <c r="C65" s="12">
        <v>263435</v>
      </c>
      <c r="D65" s="12">
        <v>11083</v>
      </c>
      <c r="E65" s="12">
        <v>1125</v>
      </c>
      <c r="F65" s="12">
        <v>1107</v>
      </c>
      <c r="G65" s="6">
        <v>0</v>
      </c>
      <c r="H65" s="12">
        <v>8700</v>
      </c>
      <c r="I65" s="12">
        <v>8765</v>
      </c>
      <c r="J65" s="6">
        <v>0</v>
      </c>
      <c r="K65" s="6">
        <v>0</v>
      </c>
      <c r="L65" s="6">
        <v>0</v>
      </c>
      <c r="M65" s="6">
        <v>0</v>
      </c>
      <c r="N65" s="12">
        <v>574977</v>
      </c>
    </row>
    <row r="66" spans="1:14" x14ac:dyDescent="0.2">
      <c r="A66" s="6" t="s">
        <v>85</v>
      </c>
      <c r="B66" s="12">
        <v>222115</v>
      </c>
      <c r="C66" s="12">
        <v>235437</v>
      </c>
      <c r="D66" s="12">
        <v>9452</v>
      </c>
      <c r="E66" s="12">
        <v>1035</v>
      </c>
      <c r="F66" s="12">
        <v>1079</v>
      </c>
      <c r="G66" s="6">
        <v>0</v>
      </c>
      <c r="H66" s="12">
        <v>9278</v>
      </c>
      <c r="I66" s="12">
        <v>8882</v>
      </c>
      <c r="J66" s="6">
        <v>0</v>
      </c>
      <c r="K66" s="6">
        <v>0</v>
      </c>
      <c r="L66" s="6">
        <v>0</v>
      </c>
      <c r="M66" s="6">
        <v>0</v>
      </c>
      <c r="N66" s="12">
        <v>487278</v>
      </c>
    </row>
    <row r="67" spans="1:14" x14ac:dyDescent="0.2">
      <c r="A67" s="6" t="s">
        <v>86</v>
      </c>
      <c r="B67" s="12">
        <v>234150</v>
      </c>
      <c r="C67" s="12">
        <v>230381</v>
      </c>
      <c r="D67" s="12">
        <v>11102</v>
      </c>
      <c r="E67" s="6">
        <v>810</v>
      </c>
      <c r="F67" s="6">
        <v>921</v>
      </c>
      <c r="G67" s="6">
        <v>0</v>
      </c>
      <c r="H67" s="12">
        <v>8995</v>
      </c>
      <c r="I67" s="12">
        <v>8693</v>
      </c>
      <c r="J67" s="6">
        <v>0</v>
      </c>
      <c r="K67" s="6">
        <v>0</v>
      </c>
      <c r="L67" s="6">
        <v>0</v>
      </c>
      <c r="M67" s="6">
        <v>0</v>
      </c>
      <c r="N67" s="12">
        <v>495052</v>
      </c>
    </row>
    <row r="68" spans="1:14" x14ac:dyDescent="0.2">
      <c r="A68" s="6" t="s">
        <v>87</v>
      </c>
      <c r="B68" s="12">
        <v>293266</v>
      </c>
      <c r="C68" s="12">
        <v>294878</v>
      </c>
      <c r="D68" s="12">
        <v>12581</v>
      </c>
      <c r="E68" s="6">
        <v>537</v>
      </c>
      <c r="F68" s="6">
        <v>679</v>
      </c>
      <c r="G68" s="6">
        <v>0</v>
      </c>
      <c r="H68" s="12">
        <v>9253</v>
      </c>
      <c r="I68" s="12">
        <v>9035</v>
      </c>
      <c r="J68" s="6">
        <v>0</v>
      </c>
      <c r="K68" s="6">
        <v>0</v>
      </c>
      <c r="L68" s="6">
        <v>0</v>
      </c>
      <c r="M68" s="6">
        <v>0</v>
      </c>
      <c r="N68" s="12">
        <v>620229</v>
      </c>
    </row>
    <row r="69" spans="1:14" x14ac:dyDescent="0.2">
      <c r="A69" s="6" t="s">
        <v>88</v>
      </c>
      <c r="B69" s="12">
        <v>289212</v>
      </c>
      <c r="C69" s="12">
        <v>282628</v>
      </c>
      <c r="D69" s="12">
        <v>16598</v>
      </c>
      <c r="E69" s="6">
        <v>615</v>
      </c>
      <c r="F69" s="6">
        <v>549</v>
      </c>
      <c r="G69" s="6">
        <v>0</v>
      </c>
      <c r="H69" s="12">
        <v>9400</v>
      </c>
      <c r="I69" s="12">
        <v>9149</v>
      </c>
      <c r="J69" s="6">
        <v>0</v>
      </c>
      <c r="K69" s="6">
        <v>0</v>
      </c>
      <c r="L69" s="6">
        <v>0</v>
      </c>
      <c r="M69" s="6">
        <v>0</v>
      </c>
      <c r="N69" s="12">
        <v>608151</v>
      </c>
    </row>
    <row r="70" spans="1:14" x14ac:dyDescent="0.2">
      <c r="A70" s="6" t="s">
        <v>89</v>
      </c>
      <c r="B70" s="12">
        <v>295625</v>
      </c>
      <c r="C70" s="12">
        <v>285095</v>
      </c>
      <c r="D70" s="12">
        <v>15509</v>
      </c>
      <c r="E70" s="12">
        <v>1748</v>
      </c>
      <c r="F70" s="12">
        <v>1403</v>
      </c>
      <c r="G70" s="6">
        <v>0</v>
      </c>
      <c r="H70" s="12">
        <v>9755</v>
      </c>
      <c r="I70" s="12">
        <v>9344</v>
      </c>
      <c r="J70" s="6">
        <v>0</v>
      </c>
      <c r="K70" s="6">
        <v>6</v>
      </c>
      <c r="L70" s="6">
        <v>12</v>
      </c>
      <c r="M70" s="6">
        <v>0</v>
      </c>
      <c r="N70" s="12">
        <v>618497</v>
      </c>
    </row>
    <row r="71" spans="1:14" s="2" customFormat="1" x14ac:dyDescent="0.2">
      <c r="A71" s="6" t="s">
        <v>90</v>
      </c>
      <c r="B71" s="12">
        <v>318789</v>
      </c>
      <c r="C71" s="12">
        <v>315033</v>
      </c>
      <c r="D71" s="12">
        <v>17005</v>
      </c>
      <c r="E71" s="12">
        <v>2464</v>
      </c>
      <c r="F71" s="12">
        <v>2702</v>
      </c>
      <c r="G71" s="6">
        <v>122</v>
      </c>
      <c r="H71" s="12">
        <v>10736</v>
      </c>
      <c r="I71" s="12">
        <v>10429</v>
      </c>
      <c r="J71" s="6">
        <v>0</v>
      </c>
      <c r="K71" s="6">
        <v>4</v>
      </c>
      <c r="L71" s="6">
        <v>7</v>
      </c>
      <c r="M71" s="6">
        <v>0</v>
      </c>
      <c r="N71" s="12">
        <v>677291</v>
      </c>
    </row>
    <row r="72" spans="1:14" x14ac:dyDescent="0.2">
      <c r="A72" s="6" t="s">
        <v>91</v>
      </c>
      <c r="B72" s="12">
        <v>321342</v>
      </c>
      <c r="C72" s="12">
        <v>314761</v>
      </c>
      <c r="D72" s="12">
        <v>16580</v>
      </c>
      <c r="E72" s="12">
        <v>2801</v>
      </c>
      <c r="F72" s="12">
        <v>2785</v>
      </c>
      <c r="G72" s="6">
        <v>0</v>
      </c>
      <c r="H72" s="12">
        <v>11171</v>
      </c>
      <c r="I72" s="12">
        <v>10640</v>
      </c>
      <c r="J72" s="6">
        <v>0</v>
      </c>
      <c r="K72" s="6">
        <v>0</v>
      </c>
      <c r="L72" s="6">
        <v>0</v>
      </c>
      <c r="M72" s="6">
        <v>0</v>
      </c>
      <c r="N72" s="12">
        <v>680080</v>
      </c>
    </row>
    <row r="73" spans="1:14" x14ac:dyDescent="0.2">
      <c r="A73" s="6" t="s">
        <v>92</v>
      </c>
      <c r="B73" s="12">
        <v>287430</v>
      </c>
      <c r="C73" s="12">
        <v>301401</v>
      </c>
      <c r="D73" s="12">
        <v>13971</v>
      </c>
      <c r="E73" s="12">
        <v>1647</v>
      </c>
      <c r="F73" s="12">
        <v>2008</v>
      </c>
      <c r="G73" s="6">
        <v>0</v>
      </c>
      <c r="H73" s="12">
        <v>10494</v>
      </c>
      <c r="I73" s="12">
        <v>9615</v>
      </c>
      <c r="J73" s="6">
        <v>0</v>
      </c>
      <c r="K73" s="6">
        <v>1</v>
      </c>
      <c r="L73" s="6">
        <v>5</v>
      </c>
      <c r="M73" s="6">
        <v>0</v>
      </c>
      <c r="N73" s="12">
        <v>626572</v>
      </c>
    </row>
    <row r="74" spans="1:14" x14ac:dyDescent="0.2">
      <c r="A74" s="6" t="s">
        <v>93</v>
      </c>
      <c r="B74" s="12">
        <v>273450</v>
      </c>
      <c r="C74" s="12">
        <v>274074</v>
      </c>
      <c r="D74" s="12">
        <v>10027</v>
      </c>
      <c r="E74" s="12">
        <v>926</v>
      </c>
      <c r="F74" s="12">
        <v>840</v>
      </c>
      <c r="G74" s="6">
        <v>0</v>
      </c>
      <c r="H74" s="12">
        <v>9179</v>
      </c>
      <c r="I74" s="12">
        <v>8501</v>
      </c>
      <c r="J74" s="6">
        <v>0</v>
      </c>
      <c r="K74" s="6">
        <v>4</v>
      </c>
      <c r="L74" s="6">
        <v>3</v>
      </c>
      <c r="M74" s="6">
        <v>0</v>
      </c>
      <c r="N74" s="12">
        <v>577004</v>
      </c>
    </row>
    <row r="75" spans="1:14" x14ac:dyDescent="0.2">
      <c r="A75" s="6" t="s">
        <v>94</v>
      </c>
      <c r="B75" s="12">
        <v>297314</v>
      </c>
      <c r="C75" s="12">
        <v>300932</v>
      </c>
      <c r="D75" s="12">
        <v>12691</v>
      </c>
      <c r="E75" s="12">
        <v>1030</v>
      </c>
      <c r="F75" s="12">
        <v>1160</v>
      </c>
      <c r="G75" s="12">
        <v>0</v>
      </c>
      <c r="H75" s="12">
        <v>10114</v>
      </c>
      <c r="I75" s="12">
        <v>9092</v>
      </c>
      <c r="J75" s="12">
        <v>0</v>
      </c>
      <c r="K75" s="12">
        <v>2</v>
      </c>
      <c r="L75" s="12">
        <v>6</v>
      </c>
      <c r="M75" s="12">
        <v>0</v>
      </c>
      <c r="N75" s="12">
        <v>632341</v>
      </c>
    </row>
    <row r="76" spans="1:14" x14ac:dyDescent="0.2">
      <c r="A76" s="6" t="s">
        <v>95</v>
      </c>
      <c r="B76" s="12">
        <v>291432</v>
      </c>
      <c r="C76" s="12">
        <v>291635</v>
      </c>
      <c r="D76" s="12">
        <v>10563</v>
      </c>
      <c r="E76" s="12">
        <v>416</v>
      </c>
      <c r="F76" s="12">
        <v>401</v>
      </c>
      <c r="G76" s="12">
        <v>0</v>
      </c>
      <c r="H76" s="12">
        <v>8282</v>
      </c>
      <c r="I76" s="12">
        <v>7487</v>
      </c>
      <c r="J76" s="12">
        <v>0</v>
      </c>
      <c r="K76" s="12">
        <v>9</v>
      </c>
      <c r="L76" s="12">
        <v>6</v>
      </c>
      <c r="M76" s="12">
        <v>0</v>
      </c>
      <c r="N76" s="12">
        <v>610231</v>
      </c>
    </row>
    <row r="77" spans="1:14" x14ac:dyDescent="0.2">
      <c r="A77" s="6" t="s">
        <v>96</v>
      </c>
      <c r="B77" s="13">
        <v>296380</v>
      </c>
      <c r="C77" s="13">
        <v>280278</v>
      </c>
      <c r="D77" s="13">
        <v>10837</v>
      </c>
      <c r="E77" s="13">
        <v>695</v>
      </c>
      <c r="F77" s="13">
        <v>504</v>
      </c>
      <c r="G77" s="13">
        <v>0</v>
      </c>
      <c r="H77" s="13">
        <v>8908</v>
      </c>
      <c r="I77" s="13">
        <v>8304</v>
      </c>
      <c r="J77" s="13">
        <v>0</v>
      </c>
      <c r="K77" s="13">
        <v>6</v>
      </c>
      <c r="L77" s="13">
        <v>7</v>
      </c>
      <c r="M77" s="13">
        <v>0</v>
      </c>
      <c r="N77" s="13">
        <v>605919</v>
      </c>
    </row>
    <row r="78" spans="1:14" x14ac:dyDescent="0.2">
      <c r="A78" s="6" t="s">
        <v>97</v>
      </c>
      <c r="B78" s="12">
        <v>242843</v>
      </c>
      <c r="C78" s="12">
        <v>256132</v>
      </c>
      <c r="D78" s="12">
        <v>11718</v>
      </c>
      <c r="E78" s="6">
        <v>230</v>
      </c>
      <c r="F78" s="6">
        <v>270</v>
      </c>
      <c r="G78" s="6">
        <v>0</v>
      </c>
      <c r="H78" s="12">
        <v>9297</v>
      </c>
      <c r="I78" s="12">
        <v>8222</v>
      </c>
      <c r="J78" s="6">
        <v>0</v>
      </c>
      <c r="K78" s="6">
        <v>0</v>
      </c>
      <c r="L78" s="6">
        <v>8</v>
      </c>
      <c r="M78" s="6">
        <v>0</v>
      </c>
      <c r="N78" s="12">
        <v>528720</v>
      </c>
    </row>
    <row r="79" spans="1:14" x14ac:dyDescent="0.2">
      <c r="A79" s="6" t="s">
        <v>98</v>
      </c>
      <c r="B79" s="12">
        <v>244312</v>
      </c>
      <c r="C79" s="12">
        <v>245921</v>
      </c>
      <c r="D79" s="12">
        <v>11238</v>
      </c>
      <c r="E79" s="6">
        <v>327</v>
      </c>
      <c r="F79" s="6">
        <v>815</v>
      </c>
      <c r="G79" s="6">
        <v>0</v>
      </c>
      <c r="H79" s="12">
        <v>8847</v>
      </c>
      <c r="I79" s="12">
        <v>8016</v>
      </c>
      <c r="J79" s="6">
        <v>0</v>
      </c>
      <c r="K79" s="6">
        <v>29</v>
      </c>
      <c r="L79" s="6">
        <v>39</v>
      </c>
      <c r="M79" s="6">
        <v>0</v>
      </c>
      <c r="N79" s="12">
        <v>519544</v>
      </c>
    </row>
    <row r="80" spans="1:14" x14ac:dyDescent="0.2">
      <c r="A80" s="6" t="s">
        <v>99</v>
      </c>
      <c r="B80" s="12">
        <v>315454</v>
      </c>
      <c r="C80" s="12">
        <v>319389</v>
      </c>
      <c r="D80" s="12">
        <v>14421</v>
      </c>
      <c r="E80" s="6">
        <v>112</v>
      </c>
      <c r="F80" s="6">
        <v>113</v>
      </c>
      <c r="G80" s="6">
        <v>0</v>
      </c>
      <c r="H80" s="12">
        <v>8929</v>
      </c>
      <c r="I80" s="12">
        <v>8315</v>
      </c>
      <c r="J80" s="6">
        <v>0</v>
      </c>
      <c r="K80" s="6">
        <v>0</v>
      </c>
      <c r="L80" s="6">
        <v>72</v>
      </c>
      <c r="M80" s="6">
        <v>0</v>
      </c>
      <c r="N80" s="12">
        <v>666805</v>
      </c>
    </row>
    <row r="81" spans="1:14" x14ac:dyDescent="0.2">
      <c r="A81" s="6" t="s">
        <v>100</v>
      </c>
      <c r="B81" s="12">
        <v>299171</v>
      </c>
      <c r="C81" s="12">
        <v>292501</v>
      </c>
      <c r="D81" s="12">
        <v>11998</v>
      </c>
      <c r="E81" s="6">
        <v>0</v>
      </c>
      <c r="F81" s="6">
        <v>0</v>
      </c>
      <c r="G81" s="6">
        <v>0</v>
      </c>
      <c r="H81" s="12">
        <v>9988</v>
      </c>
      <c r="I81" s="12">
        <v>9178</v>
      </c>
      <c r="J81" s="6">
        <v>0</v>
      </c>
      <c r="K81" s="6">
        <v>0</v>
      </c>
      <c r="L81" s="6">
        <v>0</v>
      </c>
      <c r="M81" s="6">
        <v>0</v>
      </c>
      <c r="N81" s="12">
        <v>622836</v>
      </c>
    </row>
    <row r="82" spans="1:14" x14ac:dyDescent="0.2">
      <c r="A82" s="6" t="s">
        <v>101</v>
      </c>
      <c r="B82" s="12">
        <v>325219</v>
      </c>
      <c r="C82" s="12">
        <v>312405</v>
      </c>
      <c r="D82" s="12">
        <v>13179</v>
      </c>
      <c r="E82" s="6">
        <v>469</v>
      </c>
      <c r="F82" s="6">
        <v>162</v>
      </c>
      <c r="G82" s="6">
        <v>0</v>
      </c>
      <c r="H82" s="12">
        <v>10934</v>
      </c>
      <c r="I82" s="12">
        <v>9662</v>
      </c>
      <c r="J82" s="6">
        <v>0</v>
      </c>
      <c r="K82" s="6">
        <v>0</v>
      </c>
      <c r="L82" s="6">
        <v>0</v>
      </c>
      <c r="M82" s="6">
        <v>0</v>
      </c>
      <c r="N82" s="12">
        <v>672030</v>
      </c>
    </row>
    <row r="83" spans="1:14" s="2" customFormat="1" x14ac:dyDescent="0.2">
      <c r="A83" s="6" t="s">
        <v>102</v>
      </c>
      <c r="B83" s="12">
        <v>334927</v>
      </c>
      <c r="C83" s="12">
        <v>326314</v>
      </c>
      <c r="D83" s="12">
        <v>12948</v>
      </c>
      <c r="E83" s="12">
        <v>2919</v>
      </c>
      <c r="F83" s="12">
        <v>2877</v>
      </c>
      <c r="G83" s="6">
        <v>0</v>
      </c>
      <c r="H83" s="12">
        <v>11856</v>
      </c>
      <c r="I83" s="12">
        <v>12091</v>
      </c>
      <c r="J83" s="6">
        <v>0</v>
      </c>
      <c r="K83" s="6">
        <v>0</v>
      </c>
      <c r="L83" s="6">
        <v>0</v>
      </c>
      <c r="M83" s="6">
        <v>0</v>
      </c>
      <c r="N83" s="12">
        <v>703932</v>
      </c>
    </row>
    <row r="84" spans="1:14" s="2" customFormat="1" x14ac:dyDescent="0.2">
      <c r="A84" s="6" t="s">
        <v>103</v>
      </c>
      <c r="B84" s="12">
        <v>337405</v>
      </c>
      <c r="C84" s="12">
        <v>337876</v>
      </c>
      <c r="D84" s="12">
        <v>16799</v>
      </c>
      <c r="E84" s="12">
        <v>2689</v>
      </c>
      <c r="F84" s="12">
        <v>2708</v>
      </c>
      <c r="G84" s="6">
        <v>0</v>
      </c>
      <c r="H84" s="12">
        <v>12461</v>
      </c>
      <c r="I84" s="12">
        <v>11214</v>
      </c>
      <c r="J84" s="6">
        <v>0</v>
      </c>
      <c r="K84" s="6">
        <v>0</v>
      </c>
      <c r="L84" s="6">
        <v>0</v>
      </c>
      <c r="M84" s="6">
        <v>0</v>
      </c>
      <c r="N84" s="12">
        <v>721152</v>
      </c>
    </row>
    <row r="85" spans="1:14" s="2" customFormat="1" x14ac:dyDescent="0.2">
      <c r="A85" s="6" t="s">
        <v>104</v>
      </c>
      <c r="B85" s="12">
        <v>306490</v>
      </c>
      <c r="C85" s="12">
        <v>324059</v>
      </c>
      <c r="D85" s="12">
        <v>14111</v>
      </c>
      <c r="E85" s="12">
        <v>1160</v>
      </c>
      <c r="F85" s="12">
        <v>1648</v>
      </c>
      <c r="G85" s="6">
        <v>0</v>
      </c>
      <c r="H85" s="12">
        <v>10948</v>
      </c>
      <c r="I85" s="12">
        <v>9884</v>
      </c>
      <c r="J85" s="6">
        <v>0</v>
      </c>
      <c r="K85" s="6">
        <v>0</v>
      </c>
      <c r="L85" s="6">
        <v>0</v>
      </c>
      <c r="M85" s="6">
        <v>0</v>
      </c>
      <c r="N85" s="12">
        <v>668300</v>
      </c>
    </row>
    <row r="86" spans="1:14" s="2" customFormat="1" x14ac:dyDescent="0.2">
      <c r="A86" s="6" t="s">
        <v>105</v>
      </c>
      <c r="B86" s="12">
        <v>295219</v>
      </c>
      <c r="C86" s="12">
        <v>296703</v>
      </c>
      <c r="D86" s="12">
        <v>10569</v>
      </c>
      <c r="E86" s="12">
        <v>0</v>
      </c>
      <c r="F86" s="12">
        <v>0</v>
      </c>
      <c r="G86" s="6">
        <v>0</v>
      </c>
      <c r="H86" s="12">
        <v>8988</v>
      </c>
      <c r="I86" s="12">
        <v>8475</v>
      </c>
      <c r="J86" s="6">
        <v>0</v>
      </c>
      <c r="K86" s="6">
        <v>0</v>
      </c>
      <c r="L86" s="6">
        <v>0</v>
      </c>
      <c r="M86" s="6">
        <v>0</v>
      </c>
      <c r="N86" s="12">
        <v>619954</v>
      </c>
    </row>
    <row r="87" spans="1:14" s="2" customFormat="1" x14ac:dyDescent="0.2">
      <c r="A87" s="6" t="s">
        <v>106</v>
      </c>
      <c r="B87" s="12">
        <v>317402</v>
      </c>
      <c r="C87" s="12">
        <v>320448</v>
      </c>
      <c r="D87" s="12">
        <v>13264</v>
      </c>
      <c r="E87" s="12">
        <v>0</v>
      </c>
      <c r="F87" s="12">
        <v>0</v>
      </c>
      <c r="G87" s="6">
        <v>0</v>
      </c>
      <c r="H87" s="12">
        <v>9812</v>
      </c>
      <c r="I87" s="12">
        <v>9013</v>
      </c>
      <c r="J87" s="6">
        <v>0</v>
      </c>
      <c r="K87" s="6">
        <v>0</v>
      </c>
      <c r="L87" s="6">
        <v>0</v>
      </c>
      <c r="M87" s="6">
        <v>0</v>
      </c>
      <c r="N87" s="12">
        <v>669939</v>
      </c>
    </row>
    <row r="88" spans="1:14" s="2" customFormat="1" x14ac:dyDescent="0.2">
      <c r="A88" s="6" t="s">
        <v>107</v>
      </c>
      <c r="B88" s="12">
        <v>313759</v>
      </c>
      <c r="C88" s="12">
        <v>315166</v>
      </c>
      <c r="D88" s="12">
        <v>12498</v>
      </c>
      <c r="E88" s="12">
        <v>0</v>
      </c>
      <c r="F88" s="12">
        <v>0</v>
      </c>
      <c r="G88" s="6">
        <v>0</v>
      </c>
      <c r="H88" s="12">
        <v>8919</v>
      </c>
      <c r="I88" s="12">
        <v>8083</v>
      </c>
      <c r="J88" s="6">
        <v>0</v>
      </c>
      <c r="K88" s="6">
        <v>0</v>
      </c>
      <c r="L88" s="6">
        <v>0</v>
      </c>
      <c r="M88" s="6">
        <v>0</v>
      </c>
      <c r="N88" s="12">
        <v>658425</v>
      </c>
    </row>
    <row r="89" spans="1:14" x14ac:dyDescent="0.2">
      <c r="A89" s="6" t="s">
        <v>108</v>
      </c>
      <c r="B89" s="12">
        <v>304698</v>
      </c>
      <c r="C89" s="12">
        <v>294973</v>
      </c>
      <c r="D89" s="12">
        <v>13443</v>
      </c>
      <c r="E89" s="12">
        <v>0</v>
      </c>
      <c r="F89" s="12">
        <v>0</v>
      </c>
      <c r="G89" s="6">
        <v>0</v>
      </c>
      <c r="H89" s="12">
        <v>8432</v>
      </c>
      <c r="I89" s="12">
        <v>8056</v>
      </c>
      <c r="J89" s="6">
        <v>0</v>
      </c>
      <c r="K89" s="6">
        <v>0</v>
      </c>
      <c r="L89" s="6">
        <v>0</v>
      </c>
      <c r="M89" s="6">
        <v>0</v>
      </c>
      <c r="N89" s="12">
        <v>629602</v>
      </c>
    </row>
    <row r="90" spans="1:14" s="2" customFormat="1" x14ac:dyDescent="0.2">
      <c r="A90" s="6" t="s">
        <v>109</v>
      </c>
      <c r="B90" s="12">
        <v>272438</v>
      </c>
      <c r="C90" s="12">
        <v>283082</v>
      </c>
      <c r="D90" s="12">
        <v>11874</v>
      </c>
      <c r="E90" s="12">
        <v>158</v>
      </c>
      <c r="F90" s="12">
        <v>0</v>
      </c>
      <c r="G90" s="6">
        <v>0</v>
      </c>
      <c r="H90" s="12">
        <v>8933</v>
      </c>
      <c r="I90" s="12">
        <v>8114</v>
      </c>
      <c r="J90" s="6">
        <v>0</v>
      </c>
      <c r="K90" s="6">
        <v>0</v>
      </c>
      <c r="L90" s="6">
        <v>0</v>
      </c>
      <c r="M90" s="6">
        <v>0</v>
      </c>
      <c r="N90" s="12">
        <v>584599</v>
      </c>
    </row>
    <row r="91" spans="1:14" s="2" customFormat="1" x14ac:dyDescent="0.2">
      <c r="A91" s="6" t="s">
        <v>110</v>
      </c>
      <c r="B91" s="12">
        <v>273827</v>
      </c>
      <c r="C91" s="12">
        <v>274117</v>
      </c>
      <c r="D91" s="12">
        <v>12396</v>
      </c>
      <c r="E91" s="12">
        <v>0</v>
      </c>
      <c r="F91" s="12">
        <v>0</v>
      </c>
      <c r="G91" s="6">
        <v>0</v>
      </c>
      <c r="H91" s="12">
        <v>8541</v>
      </c>
      <c r="I91" s="12">
        <v>7855</v>
      </c>
      <c r="J91" s="6">
        <v>0</v>
      </c>
      <c r="K91" s="6">
        <v>0</v>
      </c>
      <c r="L91" s="6">
        <v>0</v>
      </c>
      <c r="M91" s="6">
        <v>0</v>
      </c>
      <c r="N91" s="12">
        <v>576736</v>
      </c>
    </row>
    <row r="92" spans="1:14" s="2" customFormat="1" x14ac:dyDescent="0.2">
      <c r="A92" s="6" t="s">
        <v>111</v>
      </c>
      <c r="B92" s="12">
        <v>347810</v>
      </c>
      <c r="C92" s="12">
        <v>363626</v>
      </c>
      <c r="D92" s="12">
        <v>13223</v>
      </c>
      <c r="E92" s="12">
        <v>0</v>
      </c>
      <c r="F92" s="12">
        <v>0</v>
      </c>
      <c r="G92" s="6">
        <v>0</v>
      </c>
      <c r="H92" s="12">
        <v>8230</v>
      </c>
      <c r="I92" s="12">
        <v>7796</v>
      </c>
      <c r="J92" s="6">
        <v>0</v>
      </c>
      <c r="K92" s="6">
        <v>0</v>
      </c>
      <c r="L92" s="6">
        <v>0</v>
      </c>
      <c r="M92" s="6">
        <v>0</v>
      </c>
      <c r="N92" s="12">
        <v>740685</v>
      </c>
    </row>
    <row r="93" spans="1:14" s="2" customFormat="1" x14ac:dyDescent="0.2">
      <c r="A93" s="6" t="s">
        <v>112</v>
      </c>
      <c r="B93" s="12">
        <v>325251</v>
      </c>
      <c r="C93" s="12">
        <v>318785</v>
      </c>
      <c r="D93" s="12">
        <v>14797</v>
      </c>
      <c r="E93" s="12">
        <v>0</v>
      </c>
      <c r="F93" s="12">
        <v>0</v>
      </c>
      <c r="G93" s="6">
        <v>0</v>
      </c>
      <c r="H93" s="12">
        <v>8836</v>
      </c>
      <c r="I93" s="12">
        <v>8205</v>
      </c>
      <c r="J93" s="6">
        <v>0</v>
      </c>
      <c r="K93" s="6">
        <v>0</v>
      </c>
      <c r="L93" s="6">
        <v>0</v>
      </c>
      <c r="M93" s="6">
        <v>0</v>
      </c>
      <c r="N93" s="12">
        <v>675874</v>
      </c>
    </row>
    <row r="94" spans="1:14" s="2" customFormat="1" x14ac:dyDescent="0.2">
      <c r="A94" s="6" t="s">
        <v>113</v>
      </c>
      <c r="B94" s="12">
        <v>360277</v>
      </c>
      <c r="C94" s="12">
        <v>343625</v>
      </c>
      <c r="D94" s="12">
        <v>13009</v>
      </c>
      <c r="E94" s="12">
        <v>566</v>
      </c>
      <c r="F94" s="12">
        <v>441</v>
      </c>
      <c r="G94" s="6">
        <v>0</v>
      </c>
      <c r="H94" s="12">
        <v>9339</v>
      </c>
      <c r="I94" s="12">
        <v>8750</v>
      </c>
      <c r="J94" s="6">
        <v>0</v>
      </c>
      <c r="K94" s="6">
        <v>0</v>
      </c>
      <c r="L94" s="6">
        <v>0</v>
      </c>
      <c r="M94" s="6">
        <v>0</v>
      </c>
      <c r="N94" s="12">
        <v>736007</v>
      </c>
    </row>
    <row r="95" spans="1:14" s="2" customFormat="1" x14ac:dyDescent="0.2">
      <c r="A95" s="6" t="s">
        <v>114</v>
      </c>
      <c r="B95" s="12">
        <v>357001</v>
      </c>
      <c r="C95" s="12">
        <v>349443</v>
      </c>
      <c r="D95" s="12">
        <v>14773</v>
      </c>
      <c r="E95" s="12">
        <v>1075</v>
      </c>
      <c r="F95" s="12">
        <v>1075</v>
      </c>
      <c r="G95" s="6">
        <v>0</v>
      </c>
      <c r="H95" s="12">
        <v>10441</v>
      </c>
      <c r="I95" s="12">
        <v>9651</v>
      </c>
      <c r="J95" s="6">
        <v>0</v>
      </c>
      <c r="K95" s="6">
        <v>0</v>
      </c>
      <c r="L95" s="6">
        <v>0</v>
      </c>
      <c r="M95" s="6">
        <v>0</v>
      </c>
      <c r="N95" s="12">
        <v>743459</v>
      </c>
    </row>
    <row r="96" spans="1:14" s="2" customFormat="1" x14ac:dyDescent="0.2">
      <c r="A96" s="6" t="s">
        <v>115</v>
      </c>
      <c r="B96" s="12">
        <v>350578</v>
      </c>
      <c r="C96" s="12">
        <v>352287</v>
      </c>
      <c r="D96" s="12">
        <v>16430</v>
      </c>
      <c r="E96" s="12">
        <v>1020</v>
      </c>
      <c r="F96" s="12">
        <v>1020</v>
      </c>
      <c r="G96" s="6">
        <v>0</v>
      </c>
      <c r="H96" s="12">
        <v>11325</v>
      </c>
      <c r="I96" s="12">
        <v>10117</v>
      </c>
      <c r="J96" s="6">
        <v>0</v>
      </c>
      <c r="K96" s="6">
        <v>1</v>
      </c>
      <c r="L96" s="6">
        <v>1</v>
      </c>
      <c r="M96" s="6">
        <v>0</v>
      </c>
      <c r="N96" s="12">
        <v>742779</v>
      </c>
    </row>
    <row r="97" spans="1:16" s="2" customFormat="1" x14ac:dyDescent="0.2">
      <c r="A97" s="6" t="s">
        <v>116</v>
      </c>
      <c r="B97" s="12">
        <v>323119</v>
      </c>
      <c r="C97" s="12">
        <v>339947</v>
      </c>
      <c r="D97" s="12">
        <v>14898</v>
      </c>
      <c r="E97" s="12">
        <v>409</v>
      </c>
      <c r="F97" s="12">
        <v>409</v>
      </c>
      <c r="G97" s="6">
        <v>0</v>
      </c>
      <c r="H97" s="12">
        <v>9778</v>
      </c>
      <c r="I97" s="12">
        <v>8978</v>
      </c>
      <c r="J97" s="6">
        <v>0</v>
      </c>
      <c r="K97" s="6">
        <v>0</v>
      </c>
      <c r="L97" s="6">
        <v>0</v>
      </c>
      <c r="M97" s="6">
        <v>0</v>
      </c>
      <c r="N97" s="12">
        <v>697538</v>
      </c>
    </row>
    <row r="98" spans="1:16" s="2" customFormat="1" x14ac:dyDescent="0.2">
      <c r="A98" s="6" t="s">
        <v>117</v>
      </c>
      <c r="B98" s="12">
        <v>319189</v>
      </c>
      <c r="C98" s="12">
        <v>323049</v>
      </c>
      <c r="D98" s="12">
        <v>9894</v>
      </c>
      <c r="E98" s="12">
        <v>0</v>
      </c>
      <c r="F98" s="12">
        <v>0</v>
      </c>
      <c r="G98" s="6">
        <v>0</v>
      </c>
      <c r="H98" s="12">
        <v>8145</v>
      </c>
      <c r="I98" s="12">
        <v>8024</v>
      </c>
      <c r="J98" s="6">
        <v>0</v>
      </c>
      <c r="K98" s="6">
        <v>0</v>
      </c>
      <c r="L98" s="6">
        <v>0</v>
      </c>
      <c r="M98" s="6">
        <v>0</v>
      </c>
      <c r="N98" s="12">
        <v>668301</v>
      </c>
    </row>
    <row r="99" spans="1:16" s="2" customFormat="1" x14ac:dyDescent="0.2">
      <c r="A99" s="6" t="s">
        <v>118</v>
      </c>
      <c r="B99" s="12">
        <v>336988</v>
      </c>
      <c r="C99" s="12">
        <v>340672</v>
      </c>
      <c r="D99" s="12">
        <v>13380</v>
      </c>
      <c r="E99" s="12">
        <v>0</v>
      </c>
      <c r="F99" s="12">
        <v>0</v>
      </c>
      <c r="G99" s="6">
        <v>0</v>
      </c>
      <c r="H99" s="12">
        <v>9089</v>
      </c>
      <c r="I99" s="12">
        <v>8593</v>
      </c>
      <c r="J99" s="6">
        <v>0</v>
      </c>
      <c r="K99" s="6">
        <v>0</v>
      </c>
      <c r="L99" s="6">
        <v>0</v>
      </c>
      <c r="M99" s="6">
        <v>0</v>
      </c>
      <c r="N99" s="12">
        <v>708722</v>
      </c>
    </row>
    <row r="100" spans="1:16" s="2" customFormat="1" x14ac:dyDescent="0.2">
      <c r="A100" s="6" t="s">
        <v>119</v>
      </c>
      <c r="B100" s="12">
        <v>334445</v>
      </c>
      <c r="C100" s="12">
        <v>335455</v>
      </c>
      <c r="D100" s="12">
        <v>14201</v>
      </c>
      <c r="E100" s="12">
        <v>0</v>
      </c>
      <c r="F100" s="12">
        <v>0</v>
      </c>
      <c r="G100" s="6">
        <v>0</v>
      </c>
      <c r="H100" s="12">
        <v>7803</v>
      </c>
      <c r="I100" s="12">
        <v>7622</v>
      </c>
      <c r="J100" s="6">
        <v>0</v>
      </c>
      <c r="K100" s="6">
        <v>0</v>
      </c>
      <c r="L100" s="6">
        <v>0</v>
      </c>
      <c r="M100" s="6">
        <v>0</v>
      </c>
      <c r="N100" s="12">
        <v>699526</v>
      </c>
    </row>
    <row r="101" spans="1:16" s="2" customFormat="1" x14ac:dyDescent="0.2">
      <c r="A101" s="6" t="s">
        <v>120</v>
      </c>
      <c r="B101" s="12">
        <v>333352</v>
      </c>
      <c r="C101" s="12">
        <v>320853</v>
      </c>
      <c r="D101" s="12">
        <v>15728</v>
      </c>
      <c r="E101" s="12">
        <v>833</v>
      </c>
      <c r="F101" s="12">
        <v>746</v>
      </c>
      <c r="G101" s="6">
        <v>0</v>
      </c>
      <c r="H101" s="12">
        <v>7909</v>
      </c>
      <c r="I101" s="12">
        <v>7663</v>
      </c>
      <c r="J101" s="6">
        <v>0</v>
      </c>
      <c r="K101" s="6">
        <v>0</v>
      </c>
      <c r="L101" s="6">
        <v>0</v>
      </c>
      <c r="M101" s="6">
        <v>0</v>
      </c>
      <c r="N101" s="12">
        <v>687084</v>
      </c>
      <c r="O101" s="3"/>
      <c r="P101" s="5"/>
    </row>
    <row r="102" spans="1:16" s="2" customFormat="1" x14ac:dyDescent="0.2">
      <c r="A102" s="6" t="s">
        <v>121</v>
      </c>
      <c r="B102" s="12">
        <v>277989</v>
      </c>
      <c r="C102" s="12">
        <v>288276</v>
      </c>
      <c r="D102" s="12">
        <v>14855</v>
      </c>
      <c r="E102" s="12">
        <v>836</v>
      </c>
      <c r="F102" s="12">
        <v>889</v>
      </c>
      <c r="G102" s="6">
        <v>0</v>
      </c>
      <c r="H102" s="12">
        <v>8477</v>
      </c>
      <c r="I102" s="12">
        <v>7978</v>
      </c>
      <c r="J102" s="6">
        <v>0</v>
      </c>
      <c r="K102" s="6">
        <v>0</v>
      </c>
      <c r="L102" s="6">
        <v>0</v>
      </c>
      <c r="M102" s="6">
        <v>0</v>
      </c>
      <c r="N102" s="12">
        <v>599300</v>
      </c>
      <c r="O102" s="3"/>
      <c r="P102" s="5"/>
    </row>
    <row r="103" spans="1:16" s="2" customFormat="1" x14ac:dyDescent="0.2">
      <c r="A103" s="6" t="s">
        <v>122</v>
      </c>
      <c r="B103" s="12">
        <v>289573</v>
      </c>
      <c r="C103" s="12">
        <v>291272</v>
      </c>
      <c r="D103" s="12">
        <v>12910</v>
      </c>
      <c r="E103" s="12">
        <v>459</v>
      </c>
      <c r="F103" s="12">
        <v>396</v>
      </c>
      <c r="G103" s="6">
        <v>0</v>
      </c>
      <c r="H103" s="12">
        <v>8403</v>
      </c>
      <c r="I103" s="12">
        <v>7979</v>
      </c>
      <c r="J103" s="6">
        <v>0</v>
      </c>
      <c r="K103" s="6">
        <v>0</v>
      </c>
      <c r="L103" s="6">
        <v>0</v>
      </c>
      <c r="M103" s="6">
        <v>0</v>
      </c>
      <c r="N103" s="12">
        <v>610992</v>
      </c>
      <c r="O103" s="3"/>
      <c r="P103" s="5"/>
    </row>
    <row r="104" spans="1:16" s="2" customFormat="1" x14ac:dyDescent="0.2">
      <c r="A104" s="6" t="s">
        <v>123</v>
      </c>
      <c r="B104" s="12">
        <v>361157</v>
      </c>
      <c r="C104" s="12">
        <v>370236</v>
      </c>
      <c r="D104" s="12">
        <v>18207</v>
      </c>
      <c r="E104" s="12">
        <v>831</v>
      </c>
      <c r="F104" s="12">
        <v>943</v>
      </c>
      <c r="G104" s="6">
        <v>0</v>
      </c>
      <c r="H104" s="12">
        <v>8052</v>
      </c>
      <c r="I104" s="12">
        <v>7938</v>
      </c>
      <c r="J104" s="6">
        <v>0</v>
      </c>
      <c r="K104" s="6">
        <v>0</v>
      </c>
      <c r="L104" s="6">
        <v>0</v>
      </c>
      <c r="M104" s="6">
        <v>0</v>
      </c>
      <c r="N104" s="12">
        <v>767364</v>
      </c>
      <c r="O104" s="3"/>
      <c r="P104" s="5"/>
    </row>
    <row r="105" spans="1:16" s="2" customFormat="1" x14ac:dyDescent="0.2">
      <c r="A105" s="6" t="s">
        <v>124</v>
      </c>
      <c r="B105" s="12">
        <v>347044</v>
      </c>
      <c r="C105" s="12">
        <v>339141</v>
      </c>
      <c r="D105" s="12">
        <v>19924</v>
      </c>
      <c r="E105" s="12">
        <v>699</v>
      </c>
      <c r="F105" s="12">
        <v>727</v>
      </c>
      <c r="G105" s="6">
        <v>0</v>
      </c>
      <c r="H105" s="12">
        <v>9067</v>
      </c>
      <c r="I105" s="12">
        <v>8691</v>
      </c>
      <c r="J105" s="6">
        <v>0</v>
      </c>
      <c r="K105" s="6">
        <v>0</v>
      </c>
      <c r="L105" s="6">
        <v>0</v>
      </c>
      <c r="M105" s="6">
        <v>0</v>
      </c>
      <c r="N105" s="12">
        <v>725293</v>
      </c>
      <c r="O105" s="3"/>
      <c r="P105" s="5"/>
    </row>
    <row r="106" spans="1:16" s="2" customFormat="1" x14ac:dyDescent="0.2">
      <c r="A106" s="6" t="s">
        <v>125</v>
      </c>
      <c r="B106" s="12">
        <v>379136</v>
      </c>
      <c r="C106" s="12">
        <v>364078</v>
      </c>
      <c r="D106" s="12">
        <v>18830</v>
      </c>
      <c r="E106" s="12">
        <v>925</v>
      </c>
      <c r="F106" s="12">
        <v>827</v>
      </c>
      <c r="G106" s="6">
        <v>0</v>
      </c>
      <c r="H106" s="12">
        <v>9113</v>
      </c>
      <c r="I106" s="12">
        <v>8946</v>
      </c>
      <c r="J106" s="6">
        <v>0</v>
      </c>
      <c r="K106" s="6">
        <v>0</v>
      </c>
      <c r="L106" s="6">
        <v>0</v>
      </c>
      <c r="M106" s="6">
        <v>0</v>
      </c>
      <c r="N106" s="12">
        <v>781855</v>
      </c>
      <c r="O106" s="3"/>
      <c r="P106" s="5"/>
    </row>
    <row r="107" spans="1:16" s="2" customFormat="1" x14ac:dyDescent="0.2">
      <c r="A107" s="6" t="s">
        <v>126</v>
      </c>
      <c r="B107" s="12">
        <v>378871</v>
      </c>
      <c r="C107" s="12">
        <v>373361</v>
      </c>
      <c r="D107" s="12">
        <v>21934</v>
      </c>
      <c r="E107" s="12">
        <v>925</v>
      </c>
      <c r="F107" s="12">
        <v>827</v>
      </c>
      <c r="G107" s="6">
        <v>0</v>
      </c>
      <c r="H107" s="12">
        <v>11259</v>
      </c>
      <c r="I107" s="12">
        <v>12224</v>
      </c>
      <c r="J107" s="6">
        <v>9</v>
      </c>
      <c r="K107" s="6">
        <v>896</v>
      </c>
      <c r="L107" s="6">
        <v>879</v>
      </c>
      <c r="M107" s="6">
        <v>0</v>
      </c>
      <c r="N107" s="12">
        <v>801185</v>
      </c>
      <c r="O107" s="3"/>
      <c r="P107" s="5"/>
    </row>
    <row r="108" spans="1:16" s="2" customFormat="1" x14ac:dyDescent="0.2">
      <c r="A108" s="6" t="s">
        <v>127</v>
      </c>
      <c r="B108" s="12">
        <v>383891</v>
      </c>
      <c r="C108" s="12">
        <v>387420</v>
      </c>
      <c r="D108" s="12">
        <v>24598</v>
      </c>
      <c r="E108" s="12">
        <v>2341</v>
      </c>
      <c r="F108" s="12">
        <v>2490</v>
      </c>
      <c r="G108" s="6">
        <v>0</v>
      </c>
      <c r="H108" s="12">
        <v>19427</v>
      </c>
      <c r="I108" s="12">
        <v>12288</v>
      </c>
      <c r="J108" s="6">
        <v>0</v>
      </c>
      <c r="K108" s="6">
        <v>0</v>
      </c>
      <c r="L108" s="6">
        <v>0</v>
      </c>
      <c r="M108" s="6">
        <v>0</v>
      </c>
      <c r="N108" s="12">
        <v>832455</v>
      </c>
      <c r="O108" s="3"/>
      <c r="P108" s="5"/>
    </row>
    <row r="109" spans="1:16" x14ac:dyDescent="0.2">
      <c r="A109" s="6" t="s">
        <v>128</v>
      </c>
      <c r="B109" s="12">
        <v>375559</v>
      </c>
      <c r="C109" s="12">
        <v>392352</v>
      </c>
      <c r="D109" s="12">
        <v>20998</v>
      </c>
      <c r="E109" s="12">
        <v>1570</v>
      </c>
      <c r="F109" s="12">
        <v>1712</v>
      </c>
      <c r="G109" s="6">
        <v>0</v>
      </c>
      <c r="H109" s="12">
        <v>11149</v>
      </c>
      <c r="I109" s="12">
        <v>10720</v>
      </c>
      <c r="J109" s="6">
        <v>0</v>
      </c>
      <c r="K109" s="6">
        <v>0</v>
      </c>
      <c r="L109" s="6">
        <v>0</v>
      </c>
      <c r="M109" s="6">
        <v>0</v>
      </c>
      <c r="N109" s="12">
        <v>814060</v>
      </c>
      <c r="O109" s="3"/>
      <c r="P109" s="5"/>
    </row>
    <row r="110" spans="1:16" x14ac:dyDescent="0.2">
      <c r="A110" s="6" t="s">
        <v>129</v>
      </c>
      <c r="B110" s="12">
        <v>334643</v>
      </c>
      <c r="C110" s="12">
        <v>335666</v>
      </c>
      <c r="D110" s="12">
        <v>14729</v>
      </c>
      <c r="E110" s="12">
        <v>749</v>
      </c>
      <c r="F110" s="12">
        <v>833</v>
      </c>
      <c r="G110" s="6">
        <v>0</v>
      </c>
      <c r="H110" s="12">
        <v>9238</v>
      </c>
      <c r="I110" s="12">
        <v>9003</v>
      </c>
      <c r="J110" s="6">
        <v>0</v>
      </c>
      <c r="K110" s="6">
        <v>0</v>
      </c>
      <c r="L110" s="6">
        <v>0</v>
      </c>
      <c r="M110" s="6">
        <v>0</v>
      </c>
      <c r="N110" s="12">
        <v>704861</v>
      </c>
      <c r="O110" s="3"/>
      <c r="P110" s="5"/>
    </row>
    <row r="111" spans="1:16" x14ac:dyDescent="0.2">
      <c r="A111" s="6" t="s">
        <v>131</v>
      </c>
      <c r="B111" s="12">
        <v>366370</v>
      </c>
      <c r="C111" s="12">
        <v>369005</v>
      </c>
      <c r="D111" s="12">
        <v>17062</v>
      </c>
      <c r="E111" s="12">
        <v>980</v>
      </c>
      <c r="F111" s="12">
        <v>945</v>
      </c>
      <c r="G111" s="6">
        <v>0</v>
      </c>
      <c r="H111" s="12">
        <v>9915</v>
      </c>
      <c r="I111" s="12">
        <v>11210</v>
      </c>
      <c r="J111" s="6">
        <v>0</v>
      </c>
      <c r="K111" s="6">
        <v>0</v>
      </c>
      <c r="L111" s="6">
        <v>0</v>
      </c>
      <c r="M111" s="6">
        <v>0</v>
      </c>
      <c r="N111" s="12">
        <v>775487</v>
      </c>
      <c r="O111" s="3"/>
      <c r="P111" s="5"/>
    </row>
    <row r="112" spans="1:16" x14ac:dyDescent="0.2">
      <c r="A112" s="6" t="s">
        <v>132</v>
      </c>
      <c r="B112" s="12">
        <v>358961</v>
      </c>
      <c r="C112" s="12">
        <v>359277</v>
      </c>
      <c r="D112" s="12">
        <v>14166</v>
      </c>
      <c r="E112" s="12">
        <v>1125</v>
      </c>
      <c r="F112" s="12">
        <v>1064</v>
      </c>
      <c r="G112" s="6">
        <v>0</v>
      </c>
      <c r="H112" s="12">
        <v>9007</v>
      </c>
      <c r="I112" s="12">
        <v>8449</v>
      </c>
      <c r="J112" s="6">
        <v>0</v>
      </c>
      <c r="K112" s="6">
        <v>0</v>
      </c>
      <c r="L112" s="6">
        <v>0</v>
      </c>
      <c r="M112" s="6">
        <v>0</v>
      </c>
      <c r="N112" s="12">
        <v>752049</v>
      </c>
      <c r="O112" s="3"/>
      <c r="P112" s="5"/>
    </row>
    <row r="113" spans="1:16" x14ac:dyDescent="0.2">
      <c r="A113" s="6" t="s">
        <v>133</v>
      </c>
      <c r="B113" s="12">
        <v>349964</v>
      </c>
      <c r="C113" s="12">
        <v>334486</v>
      </c>
      <c r="D113" s="12">
        <v>16025</v>
      </c>
      <c r="E113" s="12">
        <v>1058</v>
      </c>
      <c r="F113" s="12">
        <v>1176</v>
      </c>
      <c r="G113" s="6">
        <v>0</v>
      </c>
      <c r="H113" s="12">
        <v>6113</v>
      </c>
      <c r="I113" s="12">
        <v>9206</v>
      </c>
      <c r="J113" s="6">
        <v>2462</v>
      </c>
      <c r="K113" s="6">
        <v>0</v>
      </c>
      <c r="L113" s="6">
        <v>0</v>
      </c>
      <c r="M113" s="6">
        <v>0</v>
      </c>
      <c r="N113" s="12">
        <v>720490</v>
      </c>
      <c r="O113" s="3"/>
      <c r="P113" s="5"/>
    </row>
    <row r="114" spans="1:16" x14ac:dyDescent="0.2">
      <c r="A114" s="6" t="s">
        <v>134</v>
      </c>
      <c r="B114" s="12">
        <v>304242</v>
      </c>
      <c r="C114" s="12">
        <v>315566</v>
      </c>
      <c r="D114" s="12">
        <v>18031</v>
      </c>
      <c r="E114" s="12">
        <v>919</v>
      </c>
      <c r="F114" s="12">
        <v>875</v>
      </c>
      <c r="G114" s="6">
        <v>0</v>
      </c>
      <c r="H114" s="12">
        <v>9396</v>
      </c>
      <c r="I114" s="12">
        <v>8787</v>
      </c>
      <c r="J114" s="6">
        <v>0</v>
      </c>
      <c r="K114" s="6">
        <v>0</v>
      </c>
      <c r="L114" s="6">
        <v>0</v>
      </c>
      <c r="M114" s="6">
        <v>0</v>
      </c>
      <c r="N114" s="12">
        <v>657816</v>
      </c>
      <c r="O114" s="3"/>
      <c r="P114" s="5"/>
    </row>
    <row r="115" spans="1:16" x14ac:dyDescent="0.2">
      <c r="A115" s="6" t="s">
        <v>135</v>
      </c>
      <c r="B115" s="12">
        <v>306691</v>
      </c>
      <c r="C115" s="12">
        <v>311217</v>
      </c>
      <c r="D115" s="12">
        <v>17293</v>
      </c>
      <c r="E115" s="12">
        <v>792</v>
      </c>
      <c r="F115" s="12">
        <v>801</v>
      </c>
      <c r="G115" s="6">
        <v>0</v>
      </c>
      <c r="H115" s="12">
        <v>9084</v>
      </c>
      <c r="I115" s="12">
        <v>8754</v>
      </c>
      <c r="J115" s="6">
        <v>0</v>
      </c>
      <c r="K115" s="6">
        <v>0</v>
      </c>
      <c r="L115" s="6">
        <v>0</v>
      </c>
      <c r="M115" s="6">
        <v>0</v>
      </c>
      <c r="N115" s="12">
        <v>654632</v>
      </c>
      <c r="O115" s="3"/>
      <c r="P115" s="5"/>
    </row>
    <row r="116" spans="1:16" x14ac:dyDescent="0.2">
      <c r="A116" s="6" t="s">
        <v>136</v>
      </c>
      <c r="B116" s="12">
        <v>380122</v>
      </c>
      <c r="C116" s="12">
        <v>379150</v>
      </c>
      <c r="D116" s="12">
        <v>17102</v>
      </c>
      <c r="E116" s="12">
        <v>1137</v>
      </c>
      <c r="F116" s="12">
        <v>1052</v>
      </c>
      <c r="G116" s="6">
        <v>0</v>
      </c>
      <c r="H116" s="12">
        <v>8939</v>
      </c>
      <c r="I116" s="12">
        <v>8871</v>
      </c>
      <c r="J116" s="6">
        <v>0</v>
      </c>
      <c r="K116" s="6">
        <v>0</v>
      </c>
      <c r="L116" s="6">
        <v>0</v>
      </c>
      <c r="M116" s="6">
        <v>0</v>
      </c>
      <c r="N116" s="12">
        <v>796373</v>
      </c>
      <c r="O116" s="3"/>
      <c r="P116" s="5"/>
    </row>
    <row r="117" spans="1:16" x14ac:dyDescent="0.2">
      <c r="A117" s="6" t="s">
        <v>137</v>
      </c>
      <c r="B117" s="12">
        <v>359287</v>
      </c>
      <c r="C117" s="12">
        <v>355900</v>
      </c>
      <c r="D117" s="12">
        <v>13991</v>
      </c>
      <c r="E117" s="12">
        <v>455</v>
      </c>
      <c r="F117" s="12">
        <v>420</v>
      </c>
      <c r="G117" s="6">
        <v>0</v>
      </c>
      <c r="H117" s="12">
        <v>8817</v>
      </c>
      <c r="I117" s="12">
        <v>8639</v>
      </c>
      <c r="J117" s="6">
        <v>0</v>
      </c>
      <c r="K117" s="6">
        <v>0</v>
      </c>
      <c r="L117" s="6">
        <v>0</v>
      </c>
      <c r="M117" s="6">
        <v>0</v>
      </c>
      <c r="N117" s="12">
        <v>747509</v>
      </c>
      <c r="O117" s="3"/>
      <c r="P117" s="5"/>
    </row>
    <row r="118" spans="1:16" x14ac:dyDescent="0.2">
      <c r="A118" s="6" t="s">
        <v>138</v>
      </c>
      <c r="B118" s="12">
        <v>391533</v>
      </c>
      <c r="C118" s="12">
        <v>382691</v>
      </c>
      <c r="D118" s="12">
        <v>15347</v>
      </c>
      <c r="E118" s="12">
        <f>1797+11020</f>
        <v>12817</v>
      </c>
      <c r="F118" s="12">
        <f>1730+11020</f>
        <v>12750</v>
      </c>
      <c r="G118" s="6">
        <v>0</v>
      </c>
      <c r="H118" s="12">
        <v>10739</v>
      </c>
      <c r="I118" s="12">
        <v>10753</v>
      </c>
      <c r="J118" s="6">
        <v>0</v>
      </c>
      <c r="K118" s="12">
        <v>31</v>
      </c>
      <c r="L118" s="12">
        <v>28</v>
      </c>
      <c r="M118" s="6">
        <v>0</v>
      </c>
      <c r="N118" s="12">
        <v>836689</v>
      </c>
      <c r="O118" s="3"/>
      <c r="P118" s="5"/>
    </row>
    <row r="119" spans="1:16" x14ac:dyDescent="0.2">
      <c r="A119" s="6" t="s">
        <v>139</v>
      </c>
      <c r="B119" s="12">
        <v>412252</v>
      </c>
      <c r="C119" s="12">
        <v>397056</v>
      </c>
      <c r="D119" s="12">
        <v>19887</v>
      </c>
      <c r="E119" s="12">
        <f>1381+6496</f>
        <v>7877</v>
      </c>
      <c r="F119" s="12">
        <f>1784+6392</f>
        <v>8176</v>
      </c>
      <c r="G119" s="6">
        <v>0</v>
      </c>
      <c r="H119" s="12">
        <v>12036</v>
      </c>
      <c r="I119" s="12">
        <v>11960</v>
      </c>
      <c r="J119" s="6">
        <v>0</v>
      </c>
      <c r="K119" s="12">
        <v>21</v>
      </c>
      <c r="L119" s="12">
        <v>43</v>
      </c>
      <c r="M119" s="6">
        <v>0</v>
      </c>
      <c r="N119" s="12">
        <v>869308</v>
      </c>
      <c r="O119" s="3"/>
      <c r="P119" s="5"/>
    </row>
    <row r="120" spans="1:16" x14ac:dyDescent="0.2">
      <c r="A120" s="6" t="s">
        <v>140</v>
      </c>
      <c r="B120" s="12">
        <v>404884</v>
      </c>
      <c r="C120" s="12">
        <v>393377</v>
      </c>
      <c r="D120" s="12">
        <v>18198</v>
      </c>
      <c r="E120" s="12">
        <f>1075+6198</f>
        <v>7273</v>
      </c>
      <c r="F120" s="12">
        <f>1091+6270</f>
        <v>7361</v>
      </c>
      <c r="G120" s="6">
        <v>0</v>
      </c>
      <c r="H120" s="12">
        <v>12548</v>
      </c>
      <c r="I120" s="12">
        <v>11882</v>
      </c>
      <c r="J120" s="6">
        <v>0</v>
      </c>
      <c r="K120" s="12">
        <v>44</v>
      </c>
      <c r="L120" s="12">
        <v>40</v>
      </c>
      <c r="M120" s="6">
        <v>0</v>
      </c>
      <c r="N120" s="12">
        <v>855607</v>
      </c>
      <c r="O120" s="3"/>
      <c r="P120" s="5"/>
    </row>
    <row r="121" spans="1:16" x14ac:dyDescent="0.2">
      <c r="A121" s="6" t="s">
        <v>141</v>
      </c>
      <c r="B121" s="12">
        <v>370387</v>
      </c>
      <c r="C121" s="12">
        <v>393029</v>
      </c>
      <c r="D121" s="12">
        <v>16769</v>
      </c>
      <c r="E121" s="12">
        <f>1035+4685</f>
        <v>5720</v>
      </c>
      <c r="F121" s="12">
        <f>1082+4957</f>
        <v>6039</v>
      </c>
      <c r="G121" s="6">
        <v>0</v>
      </c>
      <c r="H121" s="12">
        <v>11957</v>
      </c>
      <c r="I121" s="12">
        <v>11463</v>
      </c>
      <c r="J121" s="6">
        <v>0</v>
      </c>
      <c r="K121" s="12">
        <v>27</v>
      </c>
      <c r="L121" s="12">
        <v>36</v>
      </c>
      <c r="M121" s="6">
        <v>0</v>
      </c>
      <c r="N121" s="12">
        <v>815427</v>
      </c>
      <c r="O121" s="3"/>
      <c r="P121" s="5"/>
    </row>
    <row r="122" spans="1:16" x14ac:dyDescent="0.2">
      <c r="A122" s="6" t="s">
        <v>142</v>
      </c>
      <c r="B122" s="12">
        <v>313428</v>
      </c>
      <c r="C122" s="12">
        <v>315645</v>
      </c>
      <c r="D122" s="12">
        <v>12001</v>
      </c>
      <c r="E122" s="12">
        <f>861+2076</f>
        <v>2937</v>
      </c>
      <c r="F122" s="12">
        <f>932+2466</f>
        <v>3398</v>
      </c>
      <c r="G122" s="6">
        <v>0</v>
      </c>
      <c r="H122" s="12">
        <v>8613</v>
      </c>
      <c r="I122" s="12">
        <v>8011</v>
      </c>
      <c r="J122" s="6">
        <v>0</v>
      </c>
      <c r="K122" s="12">
        <v>26</v>
      </c>
      <c r="L122" s="12">
        <v>24</v>
      </c>
      <c r="M122" s="6">
        <v>0</v>
      </c>
      <c r="N122" s="12">
        <v>664083</v>
      </c>
      <c r="O122" s="3"/>
      <c r="P122" s="5"/>
    </row>
    <row r="123" spans="1:16" x14ac:dyDescent="0.2">
      <c r="A123" s="6" t="s">
        <v>143</v>
      </c>
      <c r="B123" s="12">
        <v>355782</v>
      </c>
      <c r="C123" s="12">
        <v>358504</v>
      </c>
      <c r="D123" s="12">
        <v>16360</v>
      </c>
      <c r="E123" s="12">
        <f>1162+2136</f>
        <v>3298</v>
      </c>
      <c r="F123" s="12">
        <f>1190+2035</f>
        <v>3225</v>
      </c>
      <c r="G123" s="6">
        <v>0</v>
      </c>
      <c r="H123" s="12">
        <v>9866</v>
      </c>
      <c r="I123" s="12">
        <v>9446</v>
      </c>
      <c r="J123" s="6">
        <v>0</v>
      </c>
      <c r="K123" s="6">
        <v>31</v>
      </c>
      <c r="L123" s="6">
        <v>41</v>
      </c>
      <c r="M123" s="6">
        <v>0</v>
      </c>
      <c r="N123" s="12">
        <v>756553</v>
      </c>
    </row>
    <row r="124" spans="1:16" x14ac:dyDescent="0.2">
      <c r="A124" s="6" t="s">
        <v>144</v>
      </c>
      <c r="B124" s="12">
        <v>322453</v>
      </c>
      <c r="C124" s="12">
        <v>322043</v>
      </c>
      <c r="D124" s="12">
        <v>11247</v>
      </c>
      <c r="E124" s="12">
        <f>877+2504</f>
        <v>3381</v>
      </c>
      <c r="F124" s="12">
        <f>1153+2481</f>
        <v>3634</v>
      </c>
      <c r="G124" s="6">
        <v>0</v>
      </c>
      <c r="H124" s="12">
        <v>10100</v>
      </c>
      <c r="I124" s="12">
        <v>9313</v>
      </c>
      <c r="J124" s="6">
        <v>0</v>
      </c>
      <c r="K124" s="6">
        <v>25</v>
      </c>
      <c r="L124" s="6">
        <v>21</v>
      </c>
      <c r="M124" s="6">
        <v>0</v>
      </c>
      <c r="N124" s="12">
        <v>682217</v>
      </c>
    </row>
    <row r="125" spans="1:16" x14ac:dyDescent="0.2">
      <c r="A125" s="6" t="s">
        <v>145</v>
      </c>
      <c r="B125" s="12">
        <v>341733</v>
      </c>
      <c r="C125" s="12">
        <v>332647</v>
      </c>
      <c r="D125" s="12">
        <v>13447</v>
      </c>
      <c r="E125" s="12">
        <f>923+3014</f>
        <v>3937</v>
      </c>
      <c r="F125" s="12">
        <f>970+2478</f>
        <v>3448</v>
      </c>
      <c r="G125" s="6">
        <v>0</v>
      </c>
      <c r="H125" s="12">
        <v>9341</v>
      </c>
      <c r="I125" s="12">
        <v>8757</v>
      </c>
      <c r="J125" s="6">
        <v>0</v>
      </c>
      <c r="K125" s="6">
        <v>18</v>
      </c>
      <c r="L125" s="6">
        <v>30</v>
      </c>
      <c r="M125" s="6">
        <v>0</v>
      </c>
      <c r="N125" s="12">
        <v>713358</v>
      </c>
    </row>
    <row r="126" spans="1:16" x14ac:dyDescent="0.2">
      <c r="A126" s="6" t="s">
        <v>146</v>
      </c>
      <c r="B126" s="12">
        <v>274723</v>
      </c>
      <c r="C126" s="12">
        <v>276673</v>
      </c>
      <c r="D126" s="12">
        <v>0</v>
      </c>
      <c r="E126" s="12">
        <f>644+1854</f>
        <v>2498</v>
      </c>
      <c r="F126" s="12">
        <f>636+2362</f>
        <v>2998</v>
      </c>
      <c r="G126" s="6">
        <v>0</v>
      </c>
      <c r="H126" s="12">
        <v>9932</v>
      </c>
      <c r="I126" s="12">
        <v>9290</v>
      </c>
      <c r="J126" s="6">
        <v>0</v>
      </c>
      <c r="K126" s="6">
        <v>26</v>
      </c>
      <c r="L126" s="6">
        <v>17</v>
      </c>
      <c r="M126" s="6">
        <v>0</v>
      </c>
      <c r="N126" s="12">
        <v>576157</v>
      </c>
    </row>
    <row r="127" spans="1:16" x14ac:dyDescent="0.2">
      <c r="A127" s="6" t="s">
        <v>147</v>
      </c>
      <c r="B127" s="12">
        <v>261202</v>
      </c>
      <c r="C127" s="12">
        <v>264869</v>
      </c>
      <c r="D127" s="12">
        <v>0</v>
      </c>
      <c r="E127" s="12">
        <f>618+1413</f>
        <v>2031</v>
      </c>
      <c r="F127" s="12">
        <f>587+1302</f>
        <v>1889</v>
      </c>
      <c r="G127" s="6">
        <v>0</v>
      </c>
      <c r="H127" s="12">
        <v>9072</v>
      </c>
      <c r="I127" s="12">
        <v>8615</v>
      </c>
      <c r="J127" s="6">
        <v>0</v>
      </c>
      <c r="K127" s="6">
        <v>32</v>
      </c>
      <c r="L127" s="6">
        <v>36</v>
      </c>
      <c r="M127" s="6">
        <v>0</v>
      </c>
      <c r="N127" s="12">
        <v>547746</v>
      </c>
    </row>
    <row r="128" spans="1:16" x14ac:dyDescent="0.2">
      <c r="A128" s="6" t="s">
        <v>148</v>
      </c>
      <c r="B128" s="12">
        <v>316724</v>
      </c>
      <c r="C128" s="12">
        <v>324288</v>
      </c>
      <c r="D128" s="12">
        <v>0</v>
      </c>
      <c r="E128" s="12">
        <f>935+2378</f>
        <v>3313</v>
      </c>
      <c r="F128" s="12">
        <f>1067+2484</f>
        <v>3551</v>
      </c>
      <c r="G128" s="6">
        <v>0</v>
      </c>
      <c r="H128" s="12">
        <v>8240</v>
      </c>
      <c r="I128" s="12">
        <v>7642</v>
      </c>
      <c r="J128" s="6">
        <v>0</v>
      </c>
      <c r="K128" s="6">
        <v>27</v>
      </c>
      <c r="L128" s="6">
        <v>44</v>
      </c>
      <c r="M128" s="6">
        <v>0</v>
      </c>
      <c r="N128" s="12">
        <v>663829</v>
      </c>
    </row>
    <row r="129" spans="1:15" x14ac:dyDescent="0.2">
      <c r="A129" s="6" t="s">
        <v>149</v>
      </c>
      <c r="B129" s="12">
        <v>326146</v>
      </c>
      <c r="C129" s="12">
        <v>322020</v>
      </c>
      <c r="D129" s="12">
        <v>0</v>
      </c>
      <c r="E129" s="12">
        <f>821+1153</f>
        <v>1974</v>
      </c>
      <c r="F129" s="12">
        <f>841+1121</f>
        <v>1962</v>
      </c>
      <c r="G129" s="6">
        <v>0</v>
      </c>
      <c r="H129" s="12">
        <v>9381</v>
      </c>
      <c r="I129" s="12">
        <v>8926</v>
      </c>
      <c r="J129" s="6">
        <v>0</v>
      </c>
      <c r="K129" s="6">
        <v>36</v>
      </c>
      <c r="L129" s="6">
        <v>46</v>
      </c>
      <c r="M129" s="6">
        <v>0</v>
      </c>
      <c r="N129" s="12">
        <v>670491</v>
      </c>
      <c r="O129" s="4"/>
    </row>
    <row r="130" spans="1:15" x14ac:dyDescent="0.2">
      <c r="A130" s="6" t="s">
        <v>150</v>
      </c>
      <c r="B130" s="12">
        <v>334976</v>
      </c>
      <c r="C130" s="12">
        <v>331961</v>
      </c>
      <c r="D130" s="12">
        <v>0</v>
      </c>
      <c r="E130" s="12">
        <f>760+1297</f>
        <v>2057</v>
      </c>
      <c r="F130" s="12">
        <f>661+1417</f>
        <v>2078</v>
      </c>
      <c r="G130" s="6">
        <v>0</v>
      </c>
      <c r="H130" s="12">
        <v>9827</v>
      </c>
      <c r="I130" s="12">
        <v>10935</v>
      </c>
      <c r="J130" s="6">
        <v>0</v>
      </c>
      <c r="K130" s="6">
        <v>30</v>
      </c>
      <c r="L130" s="6">
        <v>19</v>
      </c>
      <c r="M130" s="6">
        <v>0</v>
      </c>
      <c r="N130" s="12">
        <v>691883</v>
      </c>
      <c r="O130" s="4"/>
    </row>
    <row r="131" spans="1:15" x14ac:dyDescent="0.2">
      <c r="A131" s="6" t="s">
        <v>151</v>
      </c>
      <c r="B131" s="12">
        <v>378629</v>
      </c>
      <c r="C131" s="12">
        <v>364564</v>
      </c>
      <c r="D131" s="12">
        <v>1310</v>
      </c>
      <c r="E131" s="12">
        <v>723</v>
      </c>
      <c r="F131" s="12">
        <v>682</v>
      </c>
      <c r="G131" s="6">
        <v>0</v>
      </c>
      <c r="H131" s="12">
        <v>9984</v>
      </c>
      <c r="I131" s="12">
        <v>9626</v>
      </c>
      <c r="J131" s="6">
        <v>0</v>
      </c>
      <c r="K131" s="6">
        <v>29</v>
      </c>
      <c r="L131" s="6">
        <v>30</v>
      </c>
      <c r="M131" s="6">
        <v>0</v>
      </c>
      <c r="N131" s="12">
        <v>765577</v>
      </c>
      <c r="O131" s="4"/>
    </row>
    <row r="132" spans="1:15" x14ac:dyDescent="0.2">
      <c r="A132" s="6" t="s">
        <v>152</v>
      </c>
      <c r="B132" s="12">
        <v>381211</v>
      </c>
      <c r="C132" s="12">
        <v>379169</v>
      </c>
      <c r="D132" s="12">
        <v>646</v>
      </c>
      <c r="E132" s="12">
        <v>821</v>
      </c>
      <c r="F132" s="12">
        <v>876</v>
      </c>
      <c r="G132" s="6">
        <v>0</v>
      </c>
      <c r="H132" s="12">
        <v>12449</v>
      </c>
      <c r="I132" s="12">
        <v>10925</v>
      </c>
      <c r="J132" s="6">
        <v>107</v>
      </c>
      <c r="K132" s="6">
        <v>22</v>
      </c>
      <c r="L132" s="6">
        <v>22</v>
      </c>
      <c r="M132" s="6">
        <v>0</v>
      </c>
      <c r="N132" s="12">
        <v>786248</v>
      </c>
      <c r="O132" s="4"/>
    </row>
    <row r="133" spans="1:15" x14ac:dyDescent="0.2">
      <c r="A133" s="6" t="s">
        <v>153</v>
      </c>
      <c r="B133" s="12">
        <v>348197</v>
      </c>
      <c r="C133" s="12">
        <v>369999</v>
      </c>
      <c r="D133" s="12">
        <v>0</v>
      </c>
      <c r="E133" s="12">
        <v>826</v>
      </c>
      <c r="F133" s="12">
        <v>1100</v>
      </c>
      <c r="G133" s="6">
        <v>0</v>
      </c>
      <c r="H133" s="12">
        <v>11352</v>
      </c>
      <c r="I133" s="12">
        <v>10519</v>
      </c>
      <c r="J133" s="6">
        <v>0</v>
      </c>
      <c r="K133" s="6">
        <v>16</v>
      </c>
      <c r="L133" s="6">
        <v>10</v>
      </c>
      <c r="M133" s="6">
        <v>0</v>
      </c>
      <c r="N133" s="12">
        <v>742019</v>
      </c>
      <c r="O133" s="4"/>
    </row>
    <row r="134" spans="1:15" x14ac:dyDescent="0.2">
      <c r="A134" s="6" t="s">
        <v>154</v>
      </c>
      <c r="B134" s="12">
        <v>321405</v>
      </c>
      <c r="C134" s="12">
        <v>326022</v>
      </c>
      <c r="D134" s="12">
        <v>0</v>
      </c>
      <c r="E134" s="12">
        <v>164</v>
      </c>
      <c r="F134" s="12">
        <v>182</v>
      </c>
      <c r="G134" s="6">
        <v>0</v>
      </c>
      <c r="H134" s="12">
        <v>9547</v>
      </c>
      <c r="I134" s="12">
        <v>8919</v>
      </c>
      <c r="J134" s="6">
        <v>0</v>
      </c>
      <c r="K134" s="6">
        <v>6</v>
      </c>
      <c r="L134" s="6">
        <v>7</v>
      </c>
      <c r="M134" s="6">
        <v>0</v>
      </c>
      <c r="N134" s="12">
        <v>666252</v>
      </c>
      <c r="O134" s="4"/>
    </row>
    <row r="135" spans="1:15" x14ac:dyDescent="0.2">
      <c r="A135" s="6" t="s">
        <v>155</v>
      </c>
      <c r="B135" s="12">
        <v>357252</v>
      </c>
      <c r="C135" s="12">
        <v>361711</v>
      </c>
      <c r="D135" s="12">
        <v>0</v>
      </c>
      <c r="E135" s="12">
        <v>0</v>
      </c>
      <c r="F135" s="6">
        <v>0</v>
      </c>
      <c r="G135" s="12">
        <v>0</v>
      </c>
      <c r="H135" s="12">
        <v>9495</v>
      </c>
      <c r="I135" s="12">
        <v>8756</v>
      </c>
      <c r="J135" s="12">
        <v>0</v>
      </c>
      <c r="K135" s="12">
        <v>0</v>
      </c>
      <c r="L135" s="12">
        <v>0</v>
      </c>
      <c r="M135" s="12">
        <v>0</v>
      </c>
      <c r="N135" s="12">
        <v>737214</v>
      </c>
      <c r="O135" s="4"/>
    </row>
    <row r="136" spans="1:15" x14ac:dyDescent="0.2">
      <c r="A136" s="6" t="s">
        <v>156</v>
      </c>
      <c r="B136" s="12">
        <v>333130</v>
      </c>
      <c r="C136" s="12">
        <v>326852</v>
      </c>
      <c r="D136" s="12">
        <v>909</v>
      </c>
      <c r="E136" s="12">
        <v>0</v>
      </c>
      <c r="F136" s="6">
        <v>0</v>
      </c>
      <c r="G136" s="12">
        <v>0</v>
      </c>
      <c r="H136" s="12">
        <v>9330</v>
      </c>
      <c r="I136" s="12">
        <v>8698</v>
      </c>
      <c r="J136" s="12">
        <v>0</v>
      </c>
      <c r="K136" s="12">
        <v>0</v>
      </c>
      <c r="L136" s="12">
        <v>0</v>
      </c>
      <c r="M136" s="12">
        <v>0</v>
      </c>
      <c r="N136" s="12">
        <v>678919</v>
      </c>
    </row>
    <row r="137" spans="1:15" x14ac:dyDescent="0.2">
      <c r="A137" s="6" t="s">
        <v>157</v>
      </c>
      <c r="B137" s="12">
        <v>344497</v>
      </c>
      <c r="C137" s="12">
        <v>332092</v>
      </c>
      <c r="D137" s="12">
        <v>0</v>
      </c>
      <c r="E137" s="12">
        <v>0</v>
      </c>
      <c r="F137" s="6">
        <v>0</v>
      </c>
      <c r="G137" s="12">
        <v>0</v>
      </c>
      <c r="H137" s="12">
        <v>9240</v>
      </c>
      <c r="I137" s="12">
        <v>8734</v>
      </c>
      <c r="J137" s="12">
        <v>0</v>
      </c>
      <c r="K137" s="12">
        <v>0</v>
      </c>
      <c r="L137" s="12">
        <v>0</v>
      </c>
      <c r="M137" s="12">
        <v>0</v>
      </c>
      <c r="N137" s="12">
        <v>694563</v>
      </c>
    </row>
    <row r="138" spans="1:15" ht="15" x14ac:dyDescent="0.2">
      <c r="A138"/>
      <c r="B138"/>
      <c r="C138"/>
      <c r="D138"/>
      <c r="E138"/>
      <c r="F138" t="s">
        <v>291</v>
      </c>
      <c r="G138" t="s">
        <v>291</v>
      </c>
      <c r="H138" s="12" t="s">
        <v>291</v>
      </c>
      <c r="I138" s="12"/>
      <c r="J138" s="19"/>
      <c r="M138"/>
      <c r="N138" s="12"/>
    </row>
    <row r="139" spans="1:15" ht="15" x14ac:dyDescent="0.2">
      <c r="A139"/>
      <c r="B139" s="12"/>
      <c r="C139" s="12"/>
      <c r="D139" s="12"/>
      <c r="E139" s="18"/>
      <c r="F139" s="18"/>
      <c r="G139" s="20"/>
      <c r="H139" s="12"/>
      <c r="I139" s="12"/>
      <c r="J139" s="19"/>
      <c r="M139"/>
      <c r="N139" s="12"/>
    </row>
    <row r="140" spans="1:15" ht="15" x14ac:dyDescent="0.2">
      <c r="B140" s="12"/>
      <c r="C140" s="12"/>
      <c r="D140" s="12"/>
      <c r="E140" s="18"/>
      <c r="F140" s="18"/>
      <c r="G140" s="20"/>
      <c r="I140" s="19"/>
      <c r="M140"/>
      <c r="N140" s="12"/>
    </row>
    <row r="141" spans="1:15" ht="15" x14ac:dyDescent="0.2">
      <c r="B141" s="12"/>
      <c r="C141" s="12"/>
      <c r="D141" s="12"/>
      <c r="E141" s="18"/>
      <c r="F141" s="18"/>
      <c r="G141" s="20"/>
      <c r="I141" s="19"/>
      <c r="M141" s="1"/>
      <c r="N141" s="12"/>
    </row>
    <row r="142" spans="1:15" ht="15" x14ac:dyDescent="0.2">
      <c r="B142" s="12"/>
      <c r="C142" s="12"/>
      <c r="D142" s="12"/>
      <c r="E142" s="18"/>
      <c r="F142" s="18"/>
      <c r="G142" s="20"/>
      <c r="M142"/>
    </row>
    <row r="143" spans="1:15" ht="15" x14ac:dyDescent="0.2">
      <c r="B143" s="12"/>
      <c r="C143" s="12"/>
      <c r="D143" s="12"/>
      <c r="E143" s="18"/>
      <c r="F143" s="18"/>
      <c r="G143" s="20"/>
      <c r="M143" s="1"/>
      <c r="N143" s="12"/>
    </row>
    <row r="144" spans="1:15" ht="15" x14ac:dyDescent="0.2">
      <c r="B144" s="12"/>
      <c r="D144" s="12"/>
      <c r="E144" s="18"/>
      <c r="F144" s="18"/>
      <c r="G144" s="20"/>
      <c r="M144" s="1"/>
    </row>
    <row r="145" spans="2:7" ht="15" x14ac:dyDescent="0.2">
      <c r="B145" s="12"/>
      <c r="D145" s="12"/>
      <c r="E145" s="18"/>
      <c r="F145" s="18"/>
      <c r="G145" s="20"/>
    </row>
    <row r="146" spans="2:7" ht="15" x14ac:dyDescent="0.2">
      <c r="B146" s="12"/>
      <c r="C146" s="12"/>
      <c r="D146" s="12"/>
      <c r="E146"/>
      <c r="F146" s="18"/>
      <c r="G146" s="20"/>
    </row>
    <row r="147" spans="2:7" ht="15" x14ac:dyDescent="0.2">
      <c r="B147" s="12"/>
      <c r="C147" s="12"/>
      <c r="D147" s="12"/>
      <c r="E147"/>
      <c r="F147" s="18"/>
      <c r="G147" s="20"/>
    </row>
    <row r="148" spans="2:7" x14ac:dyDescent="0.2">
      <c r="B148" s="1"/>
      <c r="C148" s="12"/>
      <c r="D148" s="19"/>
      <c r="E148" s="12"/>
      <c r="F148" s="12"/>
      <c r="G148" s="19"/>
    </row>
    <row r="149" spans="2:7" x14ac:dyDescent="0.2">
      <c r="B149" s="1"/>
      <c r="C149" s="12"/>
      <c r="D149" s="19"/>
      <c r="E149" s="12"/>
      <c r="F149" s="12"/>
      <c r="G149" s="19"/>
    </row>
    <row r="150" spans="2:7" x14ac:dyDescent="0.2">
      <c r="B150" s="1"/>
      <c r="D150" s="19"/>
      <c r="F150" s="12"/>
      <c r="G150" s="19"/>
    </row>
    <row r="151" spans="2:7" x14ac:dyDescent="0.2">
      <c r="B151" s="1"/>
      <c r="D151" s="19"/>
      <c r="F151" s="12"/>
      <c r="G151" s="19"/>
    </row>
    <row r="152" spans="2:7" x14ac:dyDescent="0.2">
      <c r="C152" s="12"/>
      <c r="E152" s="12"/>
      <c r="F152" s="12"/>
    </row>
  </sheetData>
  <mergeCells count="1">
    <mergeCell ref="B5:N5"/>
  </mergeCells>
  <hyperlinks>
    <hyperlink ref="B3" r:id="rId1" xr:uid="{E4F12434-FFB1-402B-92E3-3CF76956CEFB}"/>
  </hyperlinks>
  <pageMargins left="0.5" right="0.5" top="0.5" bottom="0.5" header="0" footer="0"/>
  <pageSetup scale="57" fitToWidth="2" fitToHeight="3" orientation="landscape" r:id="rId2"/>
  <headerFooter alignWithMargins="0"/>
  <rowBreaks count="1" manualBreakCount="1">
    <brk id="127" min="1" max="2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4E6309241BDB419F0675991D0B6876" ma:contentTypeVersion="20" ma:contentTypeDescription="Create a new document." ma:contentTypeScope="" ma:versionID="c3cbd30d274cf10fd4ad4088b9d06dc2">
  <xsd:schema xmlns:xsd="http://www.w3.org/2001/XMLSchema" xmlns:xs="http://www.w3.org/2001/XMLSchema" xmlns:p="http://schemas.microsoft.com/office/2006/metadata/properties" xmlns:ns2="31e305d3-53e9-4243-b71d-f734a41c4d25" xmlns:ns3="168603ac-458a-4d79-9ec1-e1862ec1dfab" targetNamespace="http://schemas.microsoft.com/office/2006/metadata/properties" ma:root="true" ma:fieldsID="8646caa755728d5eabd2e45bdf301be3" ns2:_="" ns3:_="">
    <xsd:import namespace="31e305d3-53e9-4243-b71d-f734a41c4d25"/>
    <xsd:import namespace="168603ac-458a-4d79-9ec1-e1862ec1dfab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305d3-53e9-4243-b71d-f734a41c4d25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Image Tags_0" ma:hidden="true" ma:internalName="lcf76f155ced4ddcb4097134ff3c332f0" ma:readOnly="fals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7d05860-b986-46e0-884f-ed7cb0735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603ac-458a-4d79-9ec1-e1862ec1dfa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f585fde-dd86-42fc-80db-d68619264ac3}" ma:internalName="TaxCatchAll" ma:showField="CatchAllData" ma:web="168603ac-458a-4d79-9ec1-e1862ec1df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8603ac-458a-4d79-9ec1-e1862ec1dfab" xsi:nil="true"/>
    <lcf76f155ced4ddcb4097134ff3c332f xmlns="31e305d3-53e9-4243-b71d-f734a41c4d25">
      <Terms xmlns="http://schemas.microsoft.com/office/infopath/2007/PartnerControls"/>
    </lcf76f155ced4ddcb4097134ff3c332f>
    <MigrationWizIdPermissions xmlns="31e305d3-53e9-4243-b71d-f734a41c4d25" xsi:nil="true"/>
    <MigrationWizIdVersion xmlns="31e305d3-53e9-4243-b71d-f734a41c4d25">14614277-1b63-55cb-8657-add79aa7c69c-638272870840000000</MigrationWizIdVersion>
    <lcf76f155ced4ddcb4097134ff3c332f0 xmlns="31e305d3-53e9-4243-b71d-f734a41c4d25" xsi:nil="true"/>
    <MigrationWizId xmlns="31e305d3-53e9-4243-b71d-f734a41c4d25">14614277-1b63-55cb-8657-add79aa7c69c</MigrationWizId>
  </documentManagement>
</p:properties>
</file>

<file path=customXml/itemProps1.xml><?xml version="1.0" encoding="utf-8"?>
<ds:datastoreItem xmlns:ds="http://schemas.openxmlformats.org/officeDocument/2006/customXml" ds:itemID="{99257CC7-A47D-419A-BF1F-29F52C367B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6971B5-870A-446B-B399-139727C8352D}"/>
</file>

<file path=customXml/itemProps3.xml><?xml version="1.0" encoding="utf-8"?>
<ds:datastoreItem xmlns:ds="http://schemas.openxmlformats.org/officeDocument/2006/customXml" ds:itemID="{D8C971AD-4CA4-47CA-BE0E-3687F88C0136}">
  <ds:schemaRefs>
    <ds:schemaRef ds:uri="http://schemas.microsoft.com/office/2006/metadata/properties"/>
    <ds:schemaRef ds:uri="http://schemas.microsoft.com/office/infopath/2007/PartnerControls"/>
    <ds:schemaRef ds:uri="dad8ac8e-6dbc-42c0-9303-4fcd7bcdbbdf"/>
    <ds:schemaRef ds:uri="badaad80-319d-4dd8-8db0-315ab15a17e7"/>
    <ds:schemaRef ds:uri="168603ac-458a-4d79-9ec1-e1862ec1dfab"/>
    <ds:schemaRef ds:uri="31e305d3-53e9-4243-b71d-f734a41c4d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ABIA Passenger &amp; Cargo Activity</vt:lpstr>
      <vt:lpstr>Passenger Activity Comparison</vt:lpstr>
      <vt:lpstr>ABIA Pass w Through</vt:lpstr>
      <vt:lpstr>Annual</vt:lpstr>
      <vt:lpstr>Annual % Ch</vt:lpstr>
      <vt:lpstr>Monthly</vt:lpstr>
      <vt:lpstr>Monthly % Ch</vt:lpstr>
      <vt:lpstr>'ABIA Pass w Through'!Print_Area</vt:lpstr>
      <vt:lpstr>'ABIA Passenger &amp; Cargo Activity'!Print_Area</vt:lpstr>
      <vt:lpstr>'Passenger Activity Comparison'!Print_Area</vt:lpstr>
      <vt:lpstr>'ABIA Pass w Through'!Print_Titles</vt:lpstr>
      <vt:lpstr>'ABIA Passenger &amp; Cargo Activity'!Print_Titles</vt:lpstr>
      <vt:lpstr>'Passenger Activity Comparison'!Print_Titles</vt:lpstr>
    </vt:vector>
  </TitlesOfParts>
  <Company>Austin Chamber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Beverly Kerr</dc:creator>
  <cp:lastModifiedBy>Chris Ramser</cp:lastModifiedBy>
  <cp:lastPrinted>2016-05-10T21:21:11Z</cp:lastPrinted>
  <dcterms:created xsi:type="dcterms:W3CDTF">2004-08-04T18:53:14Z</dcterms:created>
  <dcterms:modified xsi:type="dcterms:W3CDTF">2026-01-20T17:43:22Z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0x010100644E6309241BDB419F0675991D0B6876</vt:lpwstr>
  </property>
  <property fmtid="{D5CDD505-2E9C-101B-9397-08002B2CF9AE}" pid="3" name="MediaServiceImageTags">
    <vt:lpwstr/>
  </property>
  <property fmtid="{D5CDD505-2E9C-101B-9397-08002B2CF9AE}" pid="4" name="Order">
    <vt:r8>1287000</vt:r8>
  </property>
</Properties>
</file>